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600" firstSheet="0" activeTab="0" autoFilterDateGrouping="1"/>
  </bookViews>
  <sheets>
    <sheet xmlns:r="http://schemas.openxmlformats.org/officeDocument/2006/relationships" name="Setup &amp; Instructions" sheetId="1" state="visible" r:id="rId1"/>
    <sheet xmlns:r="http://schemas.openxmlformats.org/officeDocument/2006/relationships" name="5-Year Cost" sheetId="2" state="visible" r:id="rId2"/>
    <sheet xmlns:r="http://schemas.openxmlformats.org/officeDocument/2006/relationships" name="PoE Capacity" sheetId="3" state="visible" r:id="rId3"/>
    <sheet xmlns:r="http://schemas.openxmlformats.org/officeDocument/2006/relationships" name="Protect Storage" sheetId="4" state="visible" r:id="rId4"/>
    <sheet xmlns:r="http://schemas.openxmlformats.org/officeDocument/2006/relationships" name="Door Access Budget" sheetId="5" state="visible" r:id="rId5"/>
    <sheet xmlns:r="http://schemas.openxmlformats.org/officeDocument/2006/relationships" name="Decision Checklist" sheetId="6" state="visible" r:id="rId6"/>
    <sheet xmlns:r="http://schemas.openxmlformats.org/officeDocument/2006/relationships" name="Sources &amp; Assumptions" sheetId="7" state="visible" r:id="rId7"/>
  </sheets>
  <definedNames>
    <definedName name="_xlnm.Print_Area" localSheetId="0">'Setup &amp; Instructions'!$A$1:$H$24</definedName>
    <definedName name="_xlnm.Print_Area" localSheetId="1">'5-Year Cost'!$A$1:$H$24</definedName>
    <definedName name="_xlnm.Print_Area" localSheetId="2">'PoE Capacity'!$A$1:$H$29</definedName>
    <definedName name="_xlnm.Print_Area" localSheetId="3">'Protect Storage'!$A$1:$H$31</definedName>
    <definedName name="_xlnm.Print_Area" localSheetId="4">'Door Access Budget'!$A$1:$H$29</definedName>
    <definedName name="_xlnm.Print_Area" localSheetId="5">'Decision Checklist'!$A$1:$H$25</definedName>
    <definedName name="_xlnm.Print_Area" localSheetId="6">'Sources &amp; Assumptions'!$A$1:$H$21</definedName>
  </definedNames>
  <calcPr calcId="124519" fullCalcOnLoad="1" refMode="A1" iterate="0" iterateCount="100" iterateDelta="0.0001" forceFullCalc="1"/>
</workbook>
</file>

<file path=xl/styles.xml><?xml version="1.0" encoding="utf-8"?>
<styleSheet xmlns="http://schemas.openxmlformats.org/spreadsheetml/2006/main">
  <numFmts count="1">
    <numFmt numFmtId="164" formatCode="\$#,##0.00"/>
  </numFmts>
  <fonts count="10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color rgb="FFFFFFFF"/>
      <sz val="18"/>
    </font>
    <font>
      <name val="Cambria"/>
      <charset val="1"/>
      <family val="0"/>
      <i val="1"/>
      <color rgb="FF666666"/>
      <sz val="10"/>
    </font>
    <font>
      <name val="Cambria"/>
      <charset val="1"/>
      <family val="0"/>
      <b val="1"/>
      <color rgb="FFFFFFFF"/>
      <sz val="11"/>
    </font>
    <font>
      <name val="Calibri"/>
      <charset val="1"/>
      <family val="2"/>
      <color theme="10"/>
      <sz val="12"/>
    </font>
    <font>
      <name val="Cambria"/>
      <charset val="1"/>
      <family val="0"/>
      <i val="1"/>
      <color rgb="FF666666"/>
      <sz val="9"/>
    </font>
    <font>
      <name val="Arial"/>
      <family val="2"/>
      <sz val="10"/>
    </font>
  </fonts>
  <fills count="6">
    <fill>
      <patternFill/>
    </fill>
    <fill>
      <patternFill patternType="gray125"/>
    </fill>
    <fill>
      <patternFill patternType="solid">
        <fgColor rgb="FF17324D"/>
        <bgColor rgb="FF333333"/>
      </patternFill>
    </fill>
    <fill>
      <patternFill patternType="solid">
        <fgColor rgb="FF2F75B5"/>
        <bgColor rgb="FF0066CC"/>
      </patternFill>
    </fill>
    <fill>
      <patternFill patternType="solid">
        <fgColor rgb="FFFFF2CC"/>
        <bgColor rgb="FFFCE4D6"/>
      </patternFill>
    </fill>
    <fill>
      <patternFill patternType="solid">
        <fgColor rgb="FFE2F0D9"/>
        <bgColor rgb="FFFFF2CC"/>
      </patternFill>
    </fill>
  </fills>
  <borders count="7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/>
      <right/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7" fillId="0" borderId="0" applyAlignment="1">
      <alignment horizontal="general" vertical="bottom"/>
    </xf>
  </cellStyleXfs>
  <cellXfs count="53"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center"/>
    </xf>
    <xf numFmtId="0" fontId="5" fillId="0" borderId="0" applyAlignment="1" pivotButton="0" quotePrefix="0" xfId="0">
      <alignment horizontal="general" vertical="top" wrapText="1"/>
    </xf>
    <xf numFmtId="0" fontId="6" fillId="3" borderId="0" applyAlignment="1" pivotButton="0" quotePrefix="0" xfId="0">
      <alignment horizontal="general" vertical="center"/>
    </xf>
    <xf numFmtId="0" fontId="6" fillId="2" borderId="1" applyAlignment="1" pivotButton="0" quotePrefix="0" xfId="0">
      <alignment horizontal="general" vertical="center" wrapText="1"/>
    </xf>
    <xf numFmtId="0" fontId="0" fillId="0" borderId="1" applyAlignment="1" pivotButton="0" quotePrefix="0" xfId="0">
      <alignment horizontal="general" vertical="top" wrapText="1"/>
    </xf>
    <xf numFmtId="0" fontId="7" fillId="0" borderId="1" applyAlignment="1" pivotButton="0" quotePrefix="0" xfId="20">
      <alignment horizontal="general" vertical="top" wrapText="1"/>
    </xf>
    <xf numFmtId="0" fontId="0" fillId="4" borderId="1" applyAlignment="1" pivotButton="0" quotePrefix="0" xfId="0">
      <alignment horizontal="general" vertical="top" wrapText="1"/>
    </xf>
    <xf numFmtId="0" fontId="0" fillId="5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164" fontId="0" fillId="4" borderId="1" applyAlignment="1" pivotButton="0" quotePrefix="0" xfId="0">
      <alignment horizontal="general" vertical="top" wrapText="1"/>
    </xf>
    <xf numFmtId="0" fontId="0" fillId="0" borderId="2" applyAlignment="1" pivotButton="0" quotePrefix="0" xfId="0">
      <alignment horizontal="general" vertical="top" wrapText="1"/>
    </xf>
    <xf numFmtId="164" fontId="0" fillId="5" borderId="1" applyAlignment="1" pivotButton="0" quotePrefix="0" xfId="0">
      <alignment horizontal="general" vertical="top" wrapText="1"/>
    </xf>
    <xf numFmtId="0" fontId="0" fillId="4" borderId="2" applyAlignment="1" pivotButton="0" quotePrefix="0" xfId="0">
      <alignment horizontal="general" vertical="top" wrapText="1"/>
    </xf>
    <xf numFmtId="2" fontId="0" fillId="4" borderId="2" applyAlignment="1" pivotButton="0" quotePrefix="0" xfId="0">
      <alignment horizontal="general" vertical="top" wrapText="1"/>
    </xf>
    <xf numFmtId="9" fontId="0" fillId="4" borderId="2" applyAlignment="1" pivotButton="0" quotePrefix="0" xfId="0">
      <alignment horizontal="general" vertical="top" wrapText="1"/>
    </xf>
    <xf numFmtId="1" fontId="0" fillId="4" borderId="1" applyAlignment="1" pivotButton="0" quotePrefix="0" xfId="0">
      <alignment horizontal="general" vertical="top" wrapText="1"/>
    </xf>
    <xf numFmtId="2" fontId="0" fillId="4" borderId="1" applyAlignment="1" pivotButton="0" quotePrefix="0" xfId="0">
      <alignment horizontal="general" vertical="top" wrapText="1"/>
    </xf>
    <xf numFmtId="2" fontId="0" fillId="5" borderId="1" applyAlignment="1" pivotButton="0" quotePrefix="0" xfId="0">
      <alignment horizontal="general" vertical="top" wrapText="1"/>
    </xf>
    <xf numFmtId="2" fontId="0" fillId="5" borderId="2" applyAlignment="1" pivotButton="0" quotePrefix="0" xfId="0">
      <alignment horizontal="general" vertical="top" wrapText="1"/>
    </xf>
    <xf numFmtId="0" fontId="0" fillId="5" borderId="2" applyAlignment="1" pivotButton="0" quotePrefix="0" xfId="0">
      <alignment horizontal="general" vertical="top" wrapText="1"/>
    </xf>
    <xf numFmtId="1" fontId="0" fillId="4" borderId="2" applyAlignment="1" pivotButton="0" quotePrefix="0" xfId="0">
      <alignment horizontal="general" vertical="top" wrapText="1"/>
    </xf>
    <xf numFmtId="9" fontId="0" fillId="4" borderId="1" applyAlignment="1" pivotButton="0" quotePrefix="0" xfId="0">
      <alignment horizontal="general" vertical="top" wrapText="1"/>
    </xf>
    <xf numFmtId="164" fontId="0" fillId="5" borderId="2" applyAlignment="1" pivotButton="0" quotePrefix="0" xfId="0">
      <alignment horizontal="general" vertical="top" wrapText="1"/>
    </xf>
    <xf numFmtId="0" fontId="7" fillId="0" borderId="0" applyAlignment="1" pivotButton="0" quotePrefix="0" xfId="2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general" vertical="center"/>
    </xf>
    <xf numFmtId="0" fontId="5" fillId="0" borderId="0" applyAlignment="1" pivotButton="0" quotePrefix="0" xfId="0">
      <alignment horizontal="general" vertical="top" wrapText="1"/>
    </xf>
    <xf numFmtId="0" fontId="6" fillId="3" borderId="0" applyAlignment="1" pivotButton="0" quotePrefix="0" xfId="0">
      <alignment horizontal="general" vertical="center"/>
    </xf>
    <xf numFmtId="0" fontId="6" fillId="2" borderId="1" applyAlignment="1" pivotButton="0" quotePrefix="0" xfId="0">
      <alignment horizontal="general" vertical="center" wrapText="1"/>
    </xf>
    <xf numFmtId="0" fontId="0" fillId="0" borderId="1" applyAlignment="1" pivotButton="0" quotePrefix="0" xfId="0">
      <alignment horizontal="general" vertical="top" wrapText="1"/>
    </xf>
    <xf numFmtId="0" fontId="0" fillId="0" borderId="5" pivotButton="0" quotePrefix="0" xfId="0"/>
    <xf numFmtId="0" fontId="0" fillId="0" borderId="6" pivotButton="0" quotePrefix="0" xfId="0"/>
    <xf numFmtId="0" fontId="7" fillId="0" borderId="1" applyAlignment="1" pivotButton="0" quotePrefix="0" xfId="20">
      <alignment horizontal="general" vertical="top" wrapText="1"/>
    </xf>
    <xf numFmtId="0" fontId="0" fillId="4" borderId="1" applyAlignment="1" pivotButton="0" quotePrefix="0" xfId="0">
      <alignment horizontal="general" vertical="top" wrapText="1"/>
    </xf>
    <xf numFmtId="0" fontId="0" fillId="5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164" fontId="0" fillId="4" borderId="1" applyAlignment="1" pivotButton="0" quotePrefix="0" xfId="0">
      <alignment horizontal="general" vertical="top" wrapText="1"/>
    </xf>
    <xf numFmtId="0" fontId="0" fillId="0" borderId="2" applyAlignment="1" pivotButton="0" quotePrefix="0" xfId="0">
      <alignment horizontal="general" vertical="top" wrapText="1"/>
    </xf>
    <xf numFmtId="164" fontId="0" fillId="5" borderId="1" applyAlignment="1" pivotButton="0" quotePrefix="0" xfId="0">
      <alignment horizontal="general" vertical="top" wrapText="1"/>
    </xf>
    <xf numFmtId="0" fontId="0" fillId="4" borderId="2" applyAlignment="1" pivotButton="0" quotePrefix="0" xfId="0">
      <alignment horizontal="general" vertical="top" wrapText="1"/>
    </xf>
    <xf numFmtId="2" fontId="0" fillId="4" borderId="2" applyAlignment="1" pivotButton="0" quotePrefix="0" xfId="0">
      <alignment horizontal="general" vertical="top" wrapText="1"/>
    </xf>
    <xf numFmtId="9" fontId="0" fillId="4" borderId="2" applyAlignment="1" pivotButton="0" quotePrefix="0" xfId="0">
      <alignment horizontal="general" vertical="top" wrapText="1"/>
    </xf>
    <xf numFmtId="1" fontId="0" fillId="4" borderId="1" applyAlignment="1" pivotButton="0" quotePrefix="0" xfId="0">
      <alignment horizontal="general" vertical="top" wrapText="1"/>
    </xf>
    <xf numFmtId="2" fontId="0" fillId="4" borderId="1" applyAlignment="1" pivotButton="0" quotePrefix="0" xfId="0">
      <alignment horizontal="general" vertical="top" wrapText="1"/>
    </xf>
    <xf numFmtId="2" fontId="0" fillId="5" borderId="1" applyAlignment="1" pivotButton="0" quotePrefix="0" xfId="0">
      <alignment horizontal="general" vertical="top" wrapText="1"/>
    </xf>
    <xf numFmtId="2" fontId="0" fillId="5" borderId="2" applyAlignment="1" pivotButton="0" quotePrefix="0" xfId="0">
      <alignment horizontal="general" vertical="top" wrapText="1"/>
    </xf>
    <xf numFmtId="0" fontId="0" fillId="5" borderId="2" applyAlignment="1" pivotButton="0" quotePrefix="0" xfId="0">
      <alignment horizontal="general" vertical="top" wrapText="1"/>
    </xf>
    <xf numFmtId="1" fontId="0" fillId="4" borderId="2" applyAlignment="1" pivotButton="0" quotePrefix="0" xfId="0">
      <alignment horizontal="general" vertical="top" wrapText="1"/>
    </xf>
    <xf numFmtId="9" fontId="0" fillId="4" borderId="1" applyAlignment="1" pivotButton="0" quotePrefix="0" xfId="0">
      <alignment horizontal="general" vertical="top" wrapText="1"/>
    </xf>
    <xf numFmtId="164" fontId="0" fillId="5" borderId="2" applyAlignment="1" pivotButton="0" quotePrefix="0" xfId="0">
      <alignment horizontal="general" vertical="top" wrapText="1"/>
    </xf>
    <xf numFmtId="0" fontId="7" fillId="0" borderId="0" applyAlignment="1" pivotButton="0" quotePrefix="0" xfId="2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*unknown*" xfId="6" builtinId="8"/>
  </cellStyles>
  <dxfs count="2">
    <dxf>
      <fill>
        <patternFill>
          <bgColor rgb="FFFCE4D6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CE4D6"/>
      <rgbColor rgb="FF2F75B5"/>
      <rgbColor rgb="FF33CCCC"/>
      <rgbColor rgb="FF99CC00"/>
      <rgbColor rgb="FFFFCC00"/>
      <rgbColor rgb="FFFF9900"/>
      <rgbColor rgb="FFFF6600"/>
      <rgbColor rgb="FF666666"/>
      <rgbColor rgb="FF969696"/>
      <rgbColor rgb="FF17324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omments/comment1.xml><?xml version="1.0" encoding="utf-8"?>
<comments xmlns="http://schemas.openxmlformats.org/spreadsheetml/2006/main">
  <authors>
    <author>2Labs</author>
  </authors>
  <commentList>
    <comment ref="B5" authorId="0" shapeId="0">
      <text>
        <t>Enter a documented estimate. Use 0 only if confirmed; otherwise leave blank.</t>
      </text>
    </comment>
    <comment ref="C5" authorId="0" shapeId="0">
      <text>
        <t>Enter a documented estimate. Use 0 only if confirmed; otherwise leave blank.</t>
      </text>
    </comment>
    <comment ref="D5" authorId="0" shapeId="0">
      <text>
        <t>Enter a documented estimate. Use 0 only if confirmed; otherwise leave blank.</t>
      </text>
    </comment>
    <comment ref="B6" authorId="0" shapeId="0">
      <text>
        <t>Enter a documented estimate. Use 0 only if confirmed; otherwise leave blank.</t>
      </text>
    </comment>
    <comment ref="C6" authorId="0" shapeId="0">
      <text>
        <t>Enter a documented estimate. Use 0 only if confirmed; otherwise leave blank.</t>
      </text>
    </comment>
    <comment ref="D6" authorId="0" shapeId="0">
      <text>
        <t>Enter a documented estimate. Use 0 only if confirmed; otherwise leave blank.</t>
      </text>
    </comment>
    <comment ref="B7" authorId="0" shapeId="0">
      <text>
        <t>Enter a documented estimate. Use 0 only if confirmed; otherwise leave blank.</t>
      </text>
    </comment>
    <comment ref="C7" authorId="0" shapeId="0">
      <text>
        <t>Enter a documented estimate. Use 0 only if confirmed; otherwise leave blank.</t>
      </text>
    </comment>
    <comment ref="D7" authorId="0" shapeId="0">
      <text>
        <t>Enter a documented estimate. Use 0 only if confirmed; otherwise leave blank.</t>
      </text>
    </comment>
    <comment ref="B8" authorId="0" shapeId="0">
      <text>
        <t>Enter a documented estimate. Use 0 only if confirmed; otherwise leave blank.</t>
      </text>
    </comment>
    <comment ref="C8" authorId="0" shapeId="0">
      <text>
        <t>Enter a documented estimate. Use 0 only if confirmed; otherwise leave blank.</t>
      </text>
    </comment>
    <comment ref="D8" authorId="0" shapeId="0">
      <text>
        <t>Enter a documented estimate. Use 0 only if confirmed; otherwise leave blank.</t>
      </text>
    </comment>
    <comment ref="B9" authorId="0" shapeId="0">
      <text>
        <t>Enter a documented estimate. Use 0 only if confirmed; otherwise leave blank.</t>
      </text>
    </comment>
    <comment ref="C9" authorId="0" shapeId="0">
      <text>
        <t>Enter a documented estimate. Use 0 only if confirmed; otherwise leave blank.</t>
      </text>
    </comment>
    <comment ref="D9" authorId="0" shapeId="0">
      <text>
        <t>Enter a documented estimate. Use 0 only if confirmed; otherwise leave blank.</t>
      </text>
    </comment>
  </commentList>
</comments>
</file>

<file path=xl/comments/comment2.xml><?xml version="1.0" encoding="utf-8"?>
<comments xmlns="http://schemas.openxmlformats.org/spreadsheetml/2006/main">
  <authors>
    <author>2Labs</author>
  </authors>
  <commentList>
    <comment ref="D5" authorId="0" shapeId="0">
      <text>
        <t>Editable planning input. The 20% default is a conservative 2Labs planning assumption, not a Ubiquiti requirement.</t>
      </text>
    </comment>
    <comment ref="D6" authorId="0" shapeId="0">
      <text>
        <t>Editable planning input. The 20% default is a conservative 2Labs planning assumption, not a Ubiquiti requirement.</t>
      </text>
    </comment>
    <comment ref="D7" authorId="0" shapeId="0">
      <text>
        <t>Editable planning input. The 20% default is a conservative 2Labs planning assumption, not a Ubiquiti requirement.</t>
      </text>
    </comment>
    <comment ref="D8" authorId="0" shapeId="0">
      <text>
        <t>Editable planning input. The 20% default is a conservative 2Labs planning assumption, not a Ubiquiti requirement.</t>
      </text>
    </comment>
  </commentList>
</comments>
</file>

<file path=xl/comments/comment3.xml><?xml version="1.0" encoding="utf-8"?>
<comments xmlns="http://schemas.openxmlformats.org/spreadsheetml/2006/main">
  <authors>
    <author>2Labs</author>
  </authors>
  <commentList>
    <comment ref="E11" authorId="0" shapeId="0">
      <text>
        <t>Use 100% for continuous recording during the scheduled hours. For event-only recording, enter an evidence-based fraction of scheduled time expected to be recorded.</t>
      </text>
    </comment>
    <comment ref="E12" authorId="0" shapeId="0">
      <text>
        <t>Use 100% for continuous recording during the scheduled hours. For event-only recording, enter an evidence-based fraction of scheduled time expected to be recorded.</t>
      </text>
    </comment>
    <comment ref="E13" authorId="0" shapeId="0">
      <text>
        <t>Use 100% for continuous recording during the scheduled hours. For event-only recording, enter an evidence-based fraction of scheduled time expected to be recorded.</t>
      </text>
    </comment>
    <comment ref="E14" authorId="0" shapeId="0">
      <text>
        <t>Use 100% for continuous recording during the scheduled hours. For event-only recording, enter an evidence-based fraction of scheduled time expected to be recorded.</t>
      </text>
    </comment>
    <comment ref="E15" authorId="0" shapeId="0">
      <text>
        <t>Use 100% for continuous recording during the scheduled hours. For event-only recording, enter an evidence-based fraction of scheduled time expected to be recorded.</t>
      </text>
    </comment>
    <comment ref="E16" authorId="0" shapeId="0">
      <text>
        <t>Use 100% for continuous recording during the scheduled hours. For event-only recording, enter an evidence-based fraction of scheduled time expected to be recorded.</t>
      </text>
    </comment>
    <comment ref="E17" authorId="0" shapeId="0">
      <text>
        <t>Use 100% for continuous recording during the scheduled hours. For event-only recording, enter an evidence-based fraction of scheduled time expected to be recorded.</t>
      </text>
    </comment>
    <comment ref="E18" authorId="0" shapeId="0">
      <text>
        <t>Use 100% for continuous recording during the scheduled hours. For event-only recording, enter an evidence-based fraction of scheduled time expected to be recorded.</t>
      </text>
    </comment>
    <comment ref="E19" authorId="0" shapeId="0">
      <text>
        <t>Use 100% for continuous recording during the scheduled hours. For event-only recording, enter an evidence-based fraction of scheduled time expected to be recorded.</t>
      </text>
    </comment>
    <comment ref="E20" authorId="0" shapeId="0">
      <text>
        <t>Use 100% for continuous recording during the scheduled hours. For event-only recording, enter an evidence-based fraction of scheduled time expected to be recorded.</t>
      </text>
    </comment>
  </commentList>
</comments>
</file>

<file path=xl/comments/comment4.xml><?xml version="1.0" encoding="utf-8"?>
<comments xmlns="http://schemas.openxmlformats.org/spreadsheetml/2006/main">
  <authors>
    <author>2Labs</author>
  </authors>
  <commentList>
    <comment ref="E10" authorId="0" shapeId="0">
      <text>
        <t>Enter 0 only when confirmed. One-time items usually have 0 annual cost.</t>
      </text>
    </comment>
    <comment ref="E11" authorId="0" shapeId="0">
      <text>
        <t>Enter 0 only when confirmed. One-time items usually have 0 annual cost.</t>
      </text>
    </comment>
    <comment ref="E12" authorId="0" shapeId="0">
      <text>
        <t>Enter 0 only when confirmed. One-time items usually have 0 annual cost.</t>
      </text>
    </comment>
    <comment ref="E13" authorId="0" shapeId="0">
      <text>
        <t>Enter 0 only when confirmed. One-time items usually have 0 annual cost.</t>
      </text>
    </comment>
    <comment ref="E14" authorId="0" shapeId="0">
      <text>
        <t>Enter 0 only when confirmed. One-time items usually have 0 annual cost.</t>
      </text>
    </comment>
    <comment ref="E15" authorId="0" shapeId="0">
      <text>
        <t>Enter 0 only when confirmed. One-time items usually have 0 annual cost.</t>
      </text>
    </comment>
    <comment ref="E16" authorId="0" shapeId="0">
      <text>
        <t>Enter 0 only when confirmed. One-time items usually have 0 annual cost.</t>
      </text>
    </comment>
    <comment ref="E17" authorId="0" shapeId="0">
      <text>
        <t>Enter 0 only when confirmed. One-time items usually have 0 annual cost.</t>
      </text>
    </comment>
    <comment ref="E18" authorId="0" shapeId="0">
      <text>
        <t>Enter 0 only when confirmed. One-time items usually have 0 annual cost.</t>
      </text>
    </comment>
    <comment ref="D19" authorId="0" shapeId="0">
      <text>
        <t>Enter any one-time setup amount, otherwise confirmed 0.</t>
      </text>
    </comment>
    <comment ref="D20" authorId="0" shapeId="0">
      <text>
        <t>Enter any one-time setup amount, otherwise confirmed 0.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../lo-recalc/input.xlsx" TargetMode="External" Id="rId1"/><Relationship Type="http://schemas.openxmlformats.org/officeDocument/2006/relationships/hyperlink" Target="../lo-recalc/input.xlsx" TargetMode="External" Id="rId2"/><Relationship Type="http://schemas.openxmlformats.org/officeDocument/2006/relationships/hyperlink" Target="../lo-recalc/input.xlsx" TargetMode="External" Id="rId3"/><Relationship Type="http://schemas.openxmlformats.org/officeDocument/2006/relationships/hyperlink" Target="../lo-recalc/input.xlsx" TargetMode="External" Id="rId4"/><Relationship Type="http://schemas.openxmlformats.org/officeDocument/2006/relationships/hyperlink" Target="../lo-recalc/input.xlsx" TargetMode="External" Id="rId5"/><Relationship Type="http://schemas.openxmlformats.org/officeDocument/2006/relationships/hyperlink" Target="../lo-recalc/input.xlsx" TargetMode="External" Id="rId6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https://help.ui.com/hc/en-us/articles/115000263008-PoE-Availability-and-Modes" TargetMode="External" Id="rId1"/><Relationship Type="http://schemas.openxmlformats.org/officeDocument/2006/relationships/hyperlink" Target="https://help.ui.com/hc/en-us/articles/29393161732119-Managing-Storage-and-Retention-in-UniFi-Protect" TargetMode="External" Id="rId2"/><Relationship Type="http://schemas.openxmlformats.org/officeDocument/2006/relationships/hyperlink" Target="https://help.ui.com/hc/en-us/articles/12395353544727" TargetMode="External" Id="rId3"/><Relationship Type="http://schemas.openxmlformats.org/officeDocument/2006/relationships/hyperlink" Target="https://help.ui.com/hc/en-us/articles/27723320017815-UniFi-Protect-Recording-Modes-Schedules" TargetMode="External" Id="rId4"/><Relationship Type="http://schemas.openxmlformats.org/officeDocument/2006/relationships/hyperlink" Target="https://help.ui.com/hc/en-us/articles/23964054398871-Choosing-a-UniFi-Access-Control-Hub" TargetMode="External" Id="rId5"/><Relationship Type="http://schemas.openxmlformats.org/officeDocument/2006/relationships/hyperlink" Target="https://help.ui.com/hc/en-us/articles/25769197902615-Wiring-Exit-and-Entry-Request-Devices-to-the-UniFi-Access-Control-Hub" TargetMode="External" Id="rId6"/><Relationship Type="http://schemas.openxmlformats.org/officeDocument/2006/relationships/hyperlink" Target="https://help.ui.com/hc/en-us/articles/24999589457175-Secure-Reliable-and-UL-294-Compliant-Door-Access-Control-with-UniFi-Access" TargetMode="External" Id="rId7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H24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14" customWidth="1" style="25" min="1" max="1"/>
    <col width="25" customWidth="1" style="25" min="2" max="2"/>
    <col width="18" customWidth="1" style="25" min="3" max="4"/>
    <col width="16" customWidth="1" style="25" min="5" max="5"/>
    <col width="18" customWidth="1" style="25" min="6" max="8"/>
  </cols>
  <sheetData>
    <row r="1" ht="30" customHeight="1" s="26">
      <c r="A1" s="27" t="inlineStr">
        <is>
          <t>2Labs UniFi Planning Workbook</t>
        </is>
      </c>
    </row>
    <row r="2" ht="30" customHeight="1" s="26">
      <c r="A2" s="28" t="inlineStr">
        <is>
          <t>A practical, vendor-neutral planning companion for rural Kansas small businesses, churches/nonprofits, and farms with roughly 1–30 staff.</t>
        </is>
      </c>
    </row>
    <row r="4" ht="21.75" customHeight="1" s="26">
      <c r="A4" s="29" t="inlineStr">
        <is>
          <t>How to use this workbook</t>
        </is>
      </c>
    </row>
    <row r="5" ht="33.75" customHeight="1" s="26">
      <c r="A5" s="30" t="inlineStr">
        <is>
          <t>Step</t>
        </is>
      </c>
      <c r="B5" s="30" t="inlineStr">
        <is>
          <t>Action</t>
        </is>
      </c>
      <c r="C5" s="30" t="inlineStr">
        <is>
          <t>What it means</t>
        </is>
      </c>
    </row>
    <row r="6" ht="37.5" customHeight="1" s="26">
      <c r="A6" s="31" t="inlineStr">
        <is>
          <t>1</t>
        </is>
      </c>
      <c r="B6" s="31" t="inlineStr">
        <is>
          <t>Start with known facts</t>
        </is>
      </c>
      <c r="C6" s="31" t="inlineStr">
        <is>
          <t>Enter only values you can support. Yellow cells are user inputs. Leave uncertain values blank rather than guessing.</t>
        </is>
      </c>
      <c r="D6" s="32" t="n"/>
      <c r="E6" s="32" t="n"/>
      <c r="F6" s="32" t="n"/>
      <c r="G6" s="32" t="n"/>
      <c r="H6" s="33" t="n"/>
    </row>
    <row r="7" ht="37.5" customHeight="1" s="26">
      <c r="A7" s="31" t="inlineStr">
        <is>
          <t>2</t>
        </is>
      </c>
      <c r="B7" s="31" t="inlineStr">
        <is>
          <t>Work through each planner</t>
        </is>
      </c>
      <c r="C7" s="31" t="inlineStr">
        <is>
          <t>Compare five-year ownership cost, check PoE power, estimate Protect storage, and outline door-access costs.</t>
        </is>
      </c>
      <c r="D7" s="32" t="n"/>
      <c r="E7" s="32" t="n"/>
      <c r="F7" s="32" t="n"/>
      <c r="G7" s="32" t="n"/>
      <c r="H7" s="33" t="n"/>
    </row>
    <row r="8" ht="37.5" customHeight="1" s="26">
      <c r="A8" s="31" t="inlineStr">
        <is>
          <t>3</t>
        </is>
      </c>
      <c r="B8" s="31" t="inlineStr">
        <is>
          <t>Treat outputs as planning estimates</t>
        </is>
      </c>
      <c r="C8" s="31" t="inlineStr">
        <is>
          <t>Green cells are calculated. They are not quotes, final designs, or guarantees.</t>
        </is>
      </c>
      <c r="D8" s="32" t="n"/>
      <c r="E8" s="32" t="n"/>
      <c r="F8" s="32" t="n"/>
      <c r="G8" s="32" t="n"/>
      <c r="H8" s="33" t="n"/>
    </row>
    <row r="9" ht="37.5" customHeight="1" s="26">
      <c r="A9" s="31" t="inlineStr">
        <is>
          <t>4</t>
        </is>
      </c>
      <c r="B9" s="31" t="inlineStr">
        <is>
          <t>Use the checklist</t>
        </is>
      </c>
      <c r="C9" s="31" t="inlineStr">
        <is>
          <t>Mark items Yes, No, Unknown, or N/A. Unknowns remain visible and prevent the workbook from declaring readiness.</t>
        </is>
      </c>
      <c r="D9" s="32" t="n"/>
      <c r="E9" s="32" t="n"/>
      <c r="F9" s="32" t="n"/>
      <c r="G9" s="32" t="n"/>
      <c r="H9" s="33" t="n"/>
    </row>
    <row r="10" ht="37.5" customHeight="1" s="26">
      <c r="A10" s="31" t="inlineStr">
        <is>
          <t>5</t>
        </is>
      </c>
      <c r="B10" s="31" t="inlineStr">
        <is>
          <t>Validate before purchase</t>
        </is>
      </c>
      <c r="C10" s="31" t="inlineStr">
        <is>
          <t>Confirm model-specific tech specs, current pricing, camera settings, storage layout, door hardware, codes, permits, and installation scope.</t>
        </is>
      </c>
      <c r="D10" s="32" t="n"/>
      <c r="E10" s="32" t="n"/>
      <c r="F10" s="32" t="n"/>
      <c r="G10" s="32" t="n"/>
      <c r="H10" s="33" t="n"/>
    </row>
    <row r="12" ht="21.75" customHeight="1" s="26">
      <c r="A12" s="29" t="inlineStr">
        <is>
          <t>Workbook map</t>
        </is>
      </c>
    </row>
    <row r="13" ht="33.75" customHeight="1" s="26">
      <c r="A13" s="30" t="inlineStr">
        <is>
          <t>Sheet</t>
        </is>
      </c>
      <c r="B13" s="30" t="inlineStr">
        <is>
          <t>Purpose</t>
        </is>
      </c>
    </row>
    <row r="14" ht="33.75" customHeight="1" s="26">
      <c r="A14" s="34" t="inlineStr">
        <is>
          <t>5-Year Cost</t>
        </is>
      </c>
      <c r="B14" s="31" t="inlineStr">
        <is>
          <t>Compare up-front and recurring costs over five years without assuming subscriptions or support are zero.</t>
        </is>
      </c>
      <c r="C14" s="32" t="n"/>
      <c r="D14" s="32" t="n"/>
      <c r="E14" s="32" t="n"/>
      <c r="F14" s="32" t="n"/>
      <c r="G14" s="32" t="n"/>
      <c r="H14" s="33" t="n"/>
    </row>
    <row r="15" ht="33.75" customHeight="1" s="26">
      <c r="A15" s="34" t="inlineStr">
        <is>
          <t>PoE Capacity</t>
        </is>
      </c>
      <c r="B15" s="31" t="inlineStr">
        <is>
          <t>Test switch PoE budget against device maximum wattage, an editable reserve, and editable 20% planning headroom.</t>
        </is>
      </c>
      <c r="C15" s="32" t="n"/>
      <c r="D15" s="32" t="n"/>
      <c r="E15" s="32" t="n"/>
      <c r="F15" s="32" t="n"/>
      <c r="G15" s="32" t="n"/>
      <c r="H15" s="33" t="n"/>
    </row>
    <row r="16" ht="33.75" customHeight="1" s="26">
      <c r="A16" s="34" t="inlineStr">
        <is>
          <t>Protect Storage</t>
        </is>
      </c>
      <c r="B16" s="31" t="inlineStr">
        <is>
          <t>Estimate camera storage from bitrate, recording hours, event factor, retention, overhead, and usable-capacity assumptions.</t>
        </is>
      </c>
      <c r="C16" s="32" t="n"/>
      <c r="D16" s="32" t="n"/>
      <c r="E16" s="32" t="n"/>
      <c r="F16" s="32" t="n"/>
      <c r="G16" s="32" t="n"/>
      <c r="H16" s="33" t="n"/>
    </row>
    <row r="17" ht="33.75" customHeight="1" s="26">
      <c r="A17" s="34" t="inlineStr">
        <is>
          <t>Door Access Budget</t>
        </is>
      </c>
      <c r="B17" s="31" t="inlineStr">
        <is>
          <t>Build a transparent planning allowance for doors, hubs, readers, locks, cabling, life-safety/permits, labor, and subscriptions.</t>
        </is>
      </c>
      <c r="C17" s="32" t="n"/>
      <c r="D17" s="32" t="n"/>
      <c r="E17" s="32" t="n"/>
      <c r="F17" s="32" t="n"/>
      <c r="G17" s="32" t="n"/>
      <c r="H17" s="33" t="n"/>
    </row>
    <row r="18" ht="33.75" customHeight="1" s="26">
      <c r="A18" s="34" t="inlineStr">
        <is>
          <t>Decision Checklist</t>
        </is>
      </c>
      <c r="B18" s="31" t="inlineStr">
        <is>
          <t>Surface operational and support unknowns without auto-declaring a winner.</t>
        </is>
      </c>
      <c r="C18" s="32" t="n"/>
      <c r="D18" s="32" t="n"/>
      <c r="E18" s="32" t="n"/>
      <c r="F18" s="32" t="n"/>
      <c r="G18" s="32" t="n"/>
      <c r="H18" s="33" t="n"/>
    </row>
    <row r="19" ht="33.75" customHeight="1" s="26">
      <c r="A19" s="34" t="inlineStr">
        <is>
          <t>Sources &amp; Assumptions</t>
        </is>
      </c>
      <c r="B19" s="31" t="inlineStr">
        <is>
          <t>See formula definitions, planning assumptions, caveats, and official Ubiquiti source URLs.</t>
        </is>
      </c>
      <c r="C19" s="32" t="n"/>
      <c r="D19" s="32" t="n"/>
      <c r="E19" s="32" t="n"/>
      <c r="F19" s="32" t="n"/>
      <c r="G19" s="32" t="n"/>
      <c r="H19" s="33" t="n"/>
    </row>
    <row r="21" ht="21.75" customHeight="1" s="26">
      <c r="A21" s="29" t="inlineStr">
        <is>
          <t>Color key</t>
        </is>
      </c>
    </row>
    <row r="22" ht="15" customHeight="1" s="26">
      <c r="A22" s="35" t="inlineStr">
        <is>
          <t>Yellow</t>
        </is>
      </c>
      <c r="B22" s="31" t="inlineStr">
        <is>
          <t>Enter or revise this value.</t>
        </is>
      </c>
      <c r="C22" s="32" t="n"/>
      <c r="D22" s="33" t="n"/>
      <c r="E22" s="36" t="inlineStr">
        <is>
          <t>Green</t>
        </is>
      </c>
      <c r="F22" s="31" t="inlineStr">
        <is>
          <t>Calculated result; check input completeness.</t>
        </is>
      </c>
      <c r="G22" s="32" t="n"/>
      <c r="H22" s="33" t="n"/>
    </row>
    <row r="24" ht="33.75" customHeight="1" s="26">
      <c r="A24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19">
    <mergeCell ref="C10:H10"/>
    <mergeCell ref="A24:H24"/>
    <mergeCell ref="C9:H9"/>
    <mergeCell ref="B15:H15"/>
    <mergeCell ref="A1:H1"/>
    <mergeCell ref="F22:H22"/>
    <mergeCell ref="C8:H8"/>
    <mergeCell ref="B16:H16"/>
    <mergeCell ref="C7:H7"/>
    <mergeCell ref="A12:H12"/>
    <mergeCell ref="A21:H21"/>
    <mergeCell ref="B18:H18"/>
    <mergeCell ref="A2:H2"/>
    <mergeCell ref="A4:H4"/>
    <mergeCell ref="C6:H6"/>
    <mergeCell ref="B14:H14"/>
    <mergeCell ref="B17:H17"/>
    <mergeCell ref="B22:D22"/>
    <mergeCell ref="B19:H19"/>
  </mergeCells>
  <hyperlinks>
    <hyperlink xmlns:r="http://schemas.openxmlformats.org/officeDocument/2006/relationships" ref="A14" location="'5-Year%20Cost'!A1" display="5-Year Cost" r:id="rId1"/>
    <hyperlink xmlns:r="http://schemas.openxmlformats.org/officeDocument/2006/relationships" ref="A15" location="'PoE%20Capacity'!A1" display="PoE Capacity" r:id="rId2"/>
    <hyperlink xmlns:r="http://schemas.openxmlformats.org/officeDocument/2006/relationships" ref="A16" location="'Protect%20Storage'!A1" display="Protect Storage" r:id="rId3"/>
    <hyperlink xmlns:r="http://schemas.openxmlformats.org/officeDocument/2006/relationships" ref="A17" location="'Door%20Access%20Budget'!A1" display="Door Access Budget" r:id="rId4"/>
    <hyperlink xmlns:r="http://schemas.openxmlformats.org/officeDocument/2006/relationships" ref="A18" location="'Decision%20Checklist'!A1" display="Decision Checklist" r:id="rId5"/>
    <hyperlink xmlns:r="http://schemas.openxmlformats.org/officeDocument/2006/relationships" ref="A19" location="'Sources%20&amp;%20Assumptions'!A1" display="Sources &amp; Assumptions" r:id="rId6"/>
  </hyperlinks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H2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customHeight="0" zeroHeight="0" outlineLevelRow="0"/>
  <cols>
    <col width="31" customWidth="1" style="25" min="1" max="1"/>
    <col width="16" customWidth="1" style="25" min="2" max="4"/>
    <col width="22" customWidth="1" style="25" min="5" max="5"/>
    <col width="18" customWidth="1" style="25" min="6" max="8"/>
  </cols>
  <sheetData>
    <row r="1" ht="30" customHeight="1" s="26">
      <c r="A1" s="27" t="inlineStr">
        <is>
          <t>Network Five-Year Cost Comparison</t>
        </is>
      </c>
    </row>
    <row r="2" ht="30" customHeight="1" s="26">
      <c r="A2" s="28" t="inlineStr">
        <is>
          <t>Use like-for-like scope. Enter 0 only when a cost is truly zero; leave unknown costs blank so the result stays marked incomplete.</t>
        </is>
      </c>
    </row>
    <row r="4" ht="33.75" customHeight="1" s="26">
      <c r="A4" s="30" t="inlineStr">
        <is>
          <t>Cost category</t>
        </is>
      </c>
      <c r="B4" s="30" t="inlineStr">
        <is>
          <t>UniFi plan</t>
        </is>
      </c>
      <c r="C4" s="30" t="inlineStr">
        <is>
          <t>Alternative A</t>
        </is>
      </c>
      <c r="D4" s="30" t="inlineStr">
        <is>
          <t>Alternative B</t>
        </is>
      </c>
      <c r="E4" s="30" t="inlineStr">
        <is>
          <t>Timing / formula</t>
        </is>
      </c>
      <c r="F4" s="30" t="inlineStr">
        <is>
          <t>Notes</t>
        </is>
      </c>
    </row>
    <row r="5" ht="23.85" customHeight="1" s="26">
      <c r="A5" s="31" t="inlineStr">
        <is>
          <t>Hardware purchase</t>
        </is>
      </c>
      <c r="B5" s="38" t="n"/>
      <c r="C5" s="38" t="n"/>
      <c r="D5" s="38" t="n"/>
      <c r="E5" s="31" t="inlineStr">
        <is>
          <t>One-time, Year 1</t>
        </is>
      </c>
      <c r="F5" s="39" t="inlineStr">
        <is>
          <t>Document scope/vendor/model or why a confirmed zero applies.</t>
        </is>
      </c>
      <c r="G5" s="32" t="n"/>
      <c r="H5" s="32" t="n"/>
    </row>
    <row r="6" ht="23.85" customHeight="1" s="26">
      <c r="A6" s="31" t="inlineStr">
        <is>
          <t>Installation / configuration</t>
        </is>
      </c>
      <c r="B6" s="38" t="n"/>
      <c r="C6" s="38" t="n"/>
      <c r="D6" s="38" t="n"/>
      <c r="E6" s="31" t="inlineStr">
        <is>
          <t>One-time, Year 1</t>
        </is>
      </c>
      <c r="F6" s="39" t="inlineStr">
        <is>
          <t>Document scope/vendor/model or why a confirmed zero applies.</t>
        </is>
      </c>
      <c r="G6" s="32" t="n"/>
      <c r="H6" s="32" t="n"/>
    </row>
    <row r="7" ht="23.85" customHeight="1" s="26">
      <c r="A7" s="31" t="inlineStr">
        <is>
          <t>Annual subscriptions / licenses</t>
        </is>
      </c>
      <c r="B7" s="38" t="n"/>
      <c r="C7" s="38" t="n"/>
      <c r="D7" s="38" t="n"/>
      <c r="E7" s="31" t="inlineStr">
        <is>
          <t>Annual × 5</t>
        </is>
      </c>
      <c r="F7" s="39" t="inlineStr">
        <is>
          <t>Document scope/vendor/model or why a confirmed zero applies.</t>
        </is>
      </c>
      <c r="G7" s="32" t="n"/>
      <c r="H7" s="32" t="n"/>
    </row>
    <row r="8" ht="23.85" customHeight="1" s="26">
      <c r="A8" s="31" t="inlineStr">
        <is>
          <t>Annual support / administration</t>
        </is>
      </c>
      <c r="B8" s="38" t="n"/>
      <c r="C8" s="38" t="n"/>
      <c r="D8" s="38" t="n"/>
      <c r="E8" s="31" t="inlineStr">
        <is>
          <t>Annual × 5</t>
        </is>
      </c>
      <c r="F8" s="39" t="inlineStr">
        <is>
          <t>Document scope/vendor/model or why a confirmed zero applies.</t>
        </is>
      </c>
      <c r="G8" s="32" t="n"/>
      <c r="H8" s="32" t="n"/>
    </row>
    <row r="9" ht="23.85" customHeight="1" s="26">
      <c r="A9" s="31" t="inlineStr">
        <is>
          <t>Annual replacement reserve</t>
        </is>
      </c>
      <c r="B9" s="38" t="n"/>
      <c r="C9" s="38" t="n"/>
      <c r="D9" s="38" t="n"/>
      <c r="E9" s="31" t="inlineStr">
        <is>
          <t>Annual × 5</t>
        </is>
      </c>
      <c r="F9" s="39" t="inlineStr">
        <is>
          <t>Document scope/vendor/model or why a confirmed zero applies.</t>
        </is>
      </c>
      <c r="G9" s="32" t="n"/>
      <c r="H9" s="32" t="n"/>
    </row>
    <row r="11" ht="21.75" customHeight="1" s="26">
      <c r="A11" s="29" t="inlineStr">
        <is>
          <t>Five-year results</t>
        </is>
      </c>
    </row>
    <row r="12" ht="33.75" customHeight="1" s="26">
      <c r="A12" s="30" t="inlineStr">
        <is>
          <t>Result</t>
        </is>
      </c>
      <c r="B12" s="30" t="inlineStr">
        <is>
          <t>UniFi plan</t>
        </is>
      </c>
      <c r="C12" s="30" t="inlineStr">
        <is>
          <t>Alternative A</t>
        </is>
      </c>
      <c r="D12" s="30" t="inlineStr">
        <is>
          <t>Alternative B</t>
        </is>
      </c>
      <c r="E12" s="30" t="inlineStr">
        <is>
          <t>Interpretation</t>
        </is>
      </c>
    </row>
    <row r="13" ht="23.85" customHeight="1" s="26">
      <c r="A13" s="31" t="inlineStr">
        <is>
          <t>Estimated five-year total</t>
        </is>
      </c>
      <c r="B13" s="40">
        <f>IF(COUNT(B5:B9)&lt;5,"Input needed",B5+B6+5*SUM(B7:B9))</f>
        <v/>
      </c>
      <c r="C13" s="40">
        <f>IF(COUNT(C5:C9)&lt;5,"Input needed",C5+C6+5*SUM(C7:C9))</f>
        <v/>
      </c>
      <c r="D13" s="40">
        <f>IF(COUNT(D5:D9)&lt;5,"Input needed",D5+D6+5*SUM(D7:D9))</f>
        <v/>
      </c>
      <c r="E13" s="39" t="inlineStr">
        <is>
          <t>Compare total cost only after scope, performance, support responsibility, and replacement assumptions are comparable. Lowest total is not automatically the best fit.</t>
        </is>
      </c>
      <c r="F13" s="32" t="n"/>
      <c r="G13" s="32" t="n"/>
      <c r="H13" s="32" t="n"/>
    </row>
    <row r="14" ht="23.85" customHeight="1" s="26">
      <c r="A14" s="31" t="inlineStr">
        <is>
          <t>Input completeness</t>
        </is>
      </c>
      <c r="B14" s="36">
        <f>COUNT(B5:B9)&amp;" of 5 required inputs entered"</f>
        <v/>
      </c>
      <c r="C14" s="36">
        <f>COUNT(C5:C9)&amp;" of 5 required inputs entered"</f>
        <v/>
      </c>
      <c r="D14" s="36">
        <f>COUNT(D5:D9)&amp;" of 5 required inputs entered"</f>
        <v/>
      </c>
      <c r="E14" s="39" t="inlineStr">
        <is>
          <t>Blank means unknown; 0 means confirmed zero. The workbook intentionally will not total an incomplete option.</t>
        </is>
      </c>
      <c r="F14" s="32" t="n"/>
      <c r="G14" s="32" t="n"/>
      <c r="H14" s="32" t="n"/>
    </row>
    <row r="16" ht="21.75" customHeight="1" s="26">
      <c r="A16" s="29" t="inlineStr">
        <is>
          <t>Optional annual cash-flow view</t>
        </is>
      </c>
    </row>
    <row r="17" ht="33.75" customHeight="1" s="26">
      <c r="A17" s="30" t="inlineStr">
        <is>
          <t>Year</t>
        </is>
      </c>
      <c r="B17" s="30" t="inlineStr">
        <is>
          <t>UniFi plan</t>
        </is>
      </c>
      <c r="C17" s="30" t="inlineStr">
        <is>
          <t>Alternative A</t>
        </is>
      </c>
      <c r="D17" s="30" t="inlineStr">
        <is>
          <t>Alternative B</t>
        </is>
      </c>
      <c r="E17" s="30" t="inlineStr">
        <is>
          <t>Formula</t>
        </is>
      </c>
    </row>
    <row r="18" ht="15" customHeight="1" s="26">
      <c r="A18" s="31" t="n">
        <v>1</v>
      </c>
      <c r="B18" s="40">
        <f>IF(COUNT(B$5:B$9)&lt;5,"",SUM(B$7:B$9)+IF($A18=1,B$5+B$6,0))</f>
        <v/>
      </c>
      <c r="C18" s="40">
        <f>IF(COUNT(C$5:C$9)&lt;5,"",SUM(C$7:C$9)+IF($A18=1,C$5+C$6,0))</f>
        <v/>
      </c>
      <c r="D18" s="40">
        <f>IF(COUNT(D$5:D$9)&lt;5,"",SUM(D$7:D$9)+IF($A18=1,D$5+D$6,0))</f>
        <v/>
      </c>
      <c r="E18" s="39" t="inlineStr">
        <is>
          <t>Year 1 includes hardware + installation + annual costs; Years 2–5 include annual costs.</t>
        </is>
      </c>
      <c r="F18" s="32" t="n"/>
      <c r="G18" s="32" t="n"/>
      <c r="H18" s="32" t="n"/>
    </row>
    <row r="19" ht="15" customHeight="1" s="26">
      <c r="A19" s="31" t="n">
        <v>2</v>
      </c>
      <c r="B19" s="40">
        <f>IF(COUNT(B$5:B$9)&lt;5,"",SUM(B$7:B$9)+IF($A19=1,B$5+B$6,0))</f>
        <v/>
      </c>
      <c r="C19" s="40">
        <f>IF(COUNT(C$5:C$9)&lt;5,"",SUM(C$7:C$9)+IF($A19=1,C$5+C$6,0))</f>
        <v/>
      </c>
      <c r="D19" s="40">
        <f>IF(COUNT(D$5:D$9)&lt;5,"",SUM(D$7:D$9)+IF($A19=1,D$5+D$6,0))</f>
        <v/>
      </c>
      <c r="E19" s="39" t="inlineStr">
        <is>
          <t>Year 1 includes hardware + installation + annual costs; Years 2–5 include annual costs.</t>
        </is>
      </c>
      <c r="F19" s="32" t="n"/>
      <c r="G19" s="32" t="n"/>
      <c r="H19" s="32" t="n"/>
    </row>
    <row r="20" ht="15" customHeight="1" s="26">
      <c r="A20" s="31" t="n">
        <v>3</v>
      </c>
      <c r="B20" s="40">
        <f>IF(COUNT(B$5:B$9)&lt;5,"",SUM(B$7:B$9)+IF($A20=1,B$5+B$6,0))</f>
        <v/>
      </c>
      <c r="C20" s="40">
        <f>IF(COUNT(C$5:C$9)&lt;5,"",SUM(C$7:C$9)+IF($A20=1,C$5+C$6,0))</f>
        <v/>
      </c>
      <c r="D20" s="40">
        <f>IF(COUNT(D$5:D$9)&lt;5,"",SUM(D$7:D$9)+IF($A20=1,D$5+D$6,0))</f>
        <v/>
      </c>
      <c r="E20" s="39" t="inlineStr">
        <is>
          <t>Year 1 includes hardware + installation + annual costs; Years 2–5 include annual costs.</t>
        </is>
      </c>
      <c r="F20" s="32" t="n"/>
      <c r="G20" s="32" t="n"/>
      <c r="H20" s="32" t="n"/>
    </row>
    <row r="21" ht="15" customHeight="1" s="26">
      <c r="A21" s="31" t="n">
        <v>4</v>
      </c>
      <c r="B21" s="40">
        <f>IF(COUNT(B$5:B$9)&lt;5,"",SUM(B$7:B$9)+IF($A21=1,B$5+B$6,0))</f>
        <v/>
      </c>
      <c r="C21" s="40">
        <f>IF(COUNT(C$5:C$9)&lt;5,"",SUM(C$7:C$9)+IF($A21=1,C$5+C$6,0))</f>
        <v/>
      </c>
      <c r="D21" s="40">
        <f>IF(COUNT(D$5:D$9)&lt;5,"",SUM(D$7:D$9)+IF($A21=1,D$5+D$6,0))</f>
        <v/>
      </c>
      <c r="E21" s="39" t="inlineStr">
        <is>
          <t>Year 1 includes hardware + installation + annual costs; Years 2–5 include annual costs.</t>
        </is>
      </c>
      <c r="F21" s="32" t="n"/>
      <c r="G21" s="32" t="n"/>
      <c r="H21" s="32" t="n"/>
    </row>
    <row r="22" ht="15" customHeight="1" s="26">
      <c r="A22" s="31" t="n">
        <v>5</v>
      </c>
      <c r="B22" s="40">
        <f>IF(COUNT(B$5:B$9)&lt;5,"",SUM(B$7:B$9)+IF($A22=1,B$5+B$6,0))</f>
        <v/>
      </c>
      <c r="C22" s="40">
        <f>IF(COUNT(C$5:C$9)&lt;5,"",SUM(C$7:C$9)+IF($A22=1,C$5+C$6,0))</f>
        <v/>
      </c>
      <c r="D22" s="40">
        <f>IF(COUNT(D$5:D$9)&lt;5,"",SUM(D$7:D$9)+IF($A22=1,D$5+D$6,0))</f>
        <v/>
      </c>
      <c r="E22" s="39" t="inlineStr">
        <is>
          <t>Year 1 includes hardware + installation + annual costs; Years 2–5 include annual costs.</t>
        </is>
      </c>
      <c r="F22" s="32" t="n"/>
      <c r="G22" s="32" t="n"/>
      <c r="H22" s="32" t="n"/>
    </row>
    <row r="24" ht="33.75" customHeight="1" s="26">
      <c r="A24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17">
    <mergeCell ref="E14:H14"/>
    <mergeCell ref="E18:H18"/>
    <mergeCell ref="F6:H6"/>
    <mergeCell ref="F5:H5"/>
    <mergeCell ref="F7:H7"/>
    <mergeCell ref="E13:H13"/>
    <mergeCell ref="A24:H24"/>
    <mergeCell ref="A2:H2"/>
    <mergeCell ref="A16:H16"/>
    <mergeCell ref="E20:H20"/>
    <mergeCell ref="E21:H21"/>
    <mergeCell ref="F8:H8"/>
    <mergeCell ref="A11:H11"/>
    <mergeCell ref="F9:H9"/>
    <mergeCell ref="A1:H1"/>
    <mergeCell ref="E19:H19"/>
    <mergeCell ref="E22:H22"/>
  </mergeCells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H2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6" customWidth="1" style="25" min="1" max="1"/>
    <col width="12" customWidth="1" style="25" min="2" max="2"/>
    <col width="16" customWidth="1" style="25" min="3" max="3"/>
    <col width="18" customWidth="1" style="25" min="4" max="4"/>
    <col width="22" customWidth="1" style="25" min="5" max="5"/>
    <col width="18" customWidth="1" style="25" min="6" max="8"/>
  </cols>
  <sheetData>
    <row r="1" ht="30" customHeight="1" s="26">
      <c r="A1" s="27" t="inlineStr">
        <is>
          <t>PoE Capacity Calculator</t>
        </is>
      </c>
    </row>
    <row r="2" ht="30" customHeight="1" s="26">
      <c r="A2" s="28" t="inlineStr">
        <is>
          <t>Use the selected switch model's published total PoE availability and each powered device's published maximum power consumption.</t>
        </is>
      </c>
    </row>
    <row r="4" ht="21.75" customHeight="1" s="26">
      <c r="A4" s="29" t="inlineStr">
        <is>
          <t>Switch and planning inputs</t>
        </is>
      </c>
    </row>
    <row r="5" ht="23.85" customHeight="1" s="26">
      <c r="A5" s="39" t="inlineStr">
        <is>
          <t>Switch model / source</t>
        </is>
      </c>
      <c r="B5" s="32" t="n"/>
      <c r="C5" s="32" t="n"/>
      <c r="D5" s="41" t="n"/>
      <c r="E5" s="32" t="n"/>
      <c r="F5" s="39" t="inlineStr">
        <is>
          <t>Leave blank if unknown; use model-specific tech specs rather than typical draw.</t>
        </is>
      </c>
      <c r="G5" s="32" t="n"/>
      <c r="H5" s="32" t="n"/>
    </row>
    <row r="6" ht="23.85" customHeight="1" s="26">
      <c r="A6" s="39" t="inlineStr">
        <is>
          <t>Published switch PoE budget (W)</t>
        </is>
      </c>
      <c r="B6" s="32" t="n"/>
      <c r="C6" s="32" t="n"/>
      <c r="D6" s="42" t="n"/>
      <c r="E6" s="32" t="n"/>
      <c r="F6" s="39" t="inlineStr">
        <is>
          <t>Leave blank if unknown; use model-specific tech specs rather than typical draw.</t>
        </is>
      </c>
      <c r="G6" s="32" t="n"/>
      <c r="H6" s="32" t="n"/>
    </row>
    <row r="7" ht="23.85" customHeight="1" s="26">
      <c r="A7" s="39" t="inlineStr">
        <is>
          <t>Fixed reserve for future devices (W)</t>
        </is>
      </c>
      <c r="B7" s="32" t="n"/>
      <c r="C7" s="32" t="n"/>
      <c r="D7" s="42" t="n"/>
      <c r="E7" s="32" t="n"/>
      <c r="F7" s="39" t="inlineStr">
        <is>
          <t>Leave blank if unknown; use model-specific tech specs rather than typical draw.</t>
        </is>
      </c>
      <c r="G7" s="32" t="n"/>
      <c r="H7" s="32" t="n"/>
    </row>
    <row r="8" ht="23.85" customHeight="1" s="26">
      <c r="A8" s="39" t="inlineStr">
        <is>
          <t>Planning headroom on listed devices</t>
        </is>
      </c>
      <c r="B8" s="32" t="n"/>
      <c r="C8" s="32" t="n"/>
      <c r="D8" s="43" t="n">
        <v>0.2</v>
      </c>
      <c r="E8" s="32" t="n"/>
      <c r="F8" s="39" t="inlineStr">
        <is>
          <t>Leave blank if unknown; use model-specific tech specs rather than typical draw.</t>
        </is>
      </c>
      <c r="G8" s="32" t="n"/>
      <c r="H8" s="32" t="n"/>
    </row>
    <row r="10" ht="33.75" customHeight="1" s="26">
      <c r="A10" s="30" t="inlineStr">
        <is>
          <t>Device type / model</t>
        </is>
      </c>
      <c r="B10" s="30" t="inlineStr">
        <is>
          <t>Quantity</t>
        </is>
      </c>
      <c r="C10" s="30" t="inlineStr">
        <is>
          <t>Max watts each</t>
        </is>
      </c>
      <c r="D10" s="30" t="inlineStr">
        <is>
          <t>Listed load (W)</t>
        </is>
      </c>
      <c r="E10" s="30" t="inlineStr">
        <is>
          <t>Source / notes</t>
        </is>
      </c>
    </row>
    <row r="11" ht="15" customHeight="1" s="26">
      <c r="A11" s="35" t="n"/>
      <c r="B11" s="44" t="n"/>
      <c r="C11" s="45" t="n"/>
      <c r="D11" s="46">
        <f>IF(OR(B11="",C11=""),"",B11*C11)</f>
        <v/>
      </c>
      <c r="E11" s="41" t="n"/>
      <c r="F11" s="32" t="n"/>
      <c r="G11" s="32" t="n"/>
      <c r="H11" s="32" t="n"/>
    </row>
    <row r="12" ht="15" customHeight="1" s="26">
      <c r="A12" s="35" t="n"/>
      <c r="B12" s="44" t="n"/>
      <c r="C12" s="45" t="n"/>
      <c r="D12" s="46">
        <f>IF(OR(B12="",C12=""),"",B12*C12)</f>
        <v/>
      </c>
      <c r="E12" s="41" t="n"/>
      <c r="F12" s="32" t="n"/>
      <c r="G12" s="32" t="n"/>
      <c r="H12" s="32" t="n"/>
    </row>
    <row r="13" ht="15" customHeight="1" s="26">
      <c r="A13" s="35" t="n"/>
      <c r="B13" s="44" t="n"/>
      <c r="C13" s="45" t="n"/>
      <c r="D13" s="46">
        <f>IF(OR(B13="",C13=""),"",B13*C13)</f>
        <v/>
      </c>
      <c r="E13" s="41" t="n"/>
      <c r="F13" s="32" t="n"/>
      <c r="G13" s="32" t="n"/>
      <c r="H13" s="32" t="n"/>
    </row>
    <row r="14" ht="15" customHeight="1" s="26">
      <c r="A14" s="35" t="n"/>
      <c r="B14" s="44" t="n"/>
      <c r="C14" s="45" t="n"/>
      <c r="D14" s="46">
        <f>IF(OR(B14="",C14=""),"",B14*C14)</f>
        <v/>
      </c>
      <c r="E14" s="41" t="n"/>
      <c r="F14" s="32" t="n"/>
      <c r="G14" s="32" t="n"/>
      <c r="H14" s="32" t="n"/>
    </row>
    <row r="15" ht="15" customHeight="1" s="26">
      <c r="A15" s="35" t="n"/>
      <c r="B15" s="44" t="n"/>
      <c r="C15" s="45" t="n"/>
      <c r="D15" s="46">
        <f>IF(OR(B15="",C15=""),"",B15*C15)</f>
        <v/>
      </c>
      <c r="E15" s="41" t="n"/>
      <c r="F15" s="32" t="n"/>
      <c r="G15" s="32" t="n"/>
      <c r="H15" s="32" t="n"/>
    </row>
    <row r="16" ht="15" customHeight="1" s="26">
      <c r="A16" s="35" t="n"/>
      <c r="B16" s="44" t="n"/>
      <c r="C16" s="45" t="n"/>
      <c r="D16" s="46">
        <f>IF(OR(B16="",C16=""),"",B16*C16)</f>
        <v/>
      </c>
      <c r="E16" s="41" t="n"/>
      <c r="F16" s="32" t="n"/>
      <c r="G16" s="32" t="n"/>
      <c r="H16" s="32" t="n"/>
    </row>
    <row r="17" ht="15" customHeight="1" s="26">
      <c r="A17" s="35" t="n"/>
      <c r="B17" s="44" t="n"/>
      <c r="C17" s="45" t="n"/>
      <c r="D17" s="46">
        <f>IF(OR(B17="",C17=""),"",B17*C17)</f>
        <v/>
      </c>
      <c r="E17" s="41" t="n"/>
      <c r="F17" s="32" t="n"/>
      <c r="G17" s="32" t="n"/>
      <c r="H17" s="32" t="n"/>
    </row>
    <row r="18" ht="15" customHeight="1" s="26">
      <c r="A18" s="35" t="n"/>
      <c r="B18" s="44" t="n"/>
      <c r="C18" s="45" t="n"/>
      <c r="D18" s="46">
        <f>IF(OR(B18="",C18=""),"",B18*C18)</f>
        <v/>
      </c>
      <c r="E18" s="41" t="n"/>
      <c r="F18" s="32" t="n"/>
      <c r="G18" s="32" t="n"/>
      <c r="H18" s="32" t="n"/>
    </row>
    <row r="19" ht="15" customHeight="1" s="26">
      <c r="A19" s="35" t="n"/>
      <c r="B19" s="44" t="n"/>
      <c r="C19" s="45" t="n"/>
      <c r="D19" s="46">
        <f>IF(OR(B19="",C19=""),"",B19*C19)</f>
        <v/>
      </c>
      <c r="E19" s="41" t="n"/>
      <c r="F19" s="32" t="n"/>
      <c r="G19" s="32" t="n"/>
      <c r="H19" s="32" t="n"/>
    </row>
    <row r="20" ht="15" customHeight="1" s="26">
      <c r="A20" s="35" t="n"/>
      <c r="B20" s="44" t="n"/>
      <c r="C20" s="45" t="n"/>
      <c r="D20" s="46">
        <f>IF(OR(B20="",C20=""),"",B20*C20)</f>
        <v/>
      </c>
      <c r="E20" s="41" t="n"/>
      <c r="F20" s="32" t="n"/>
      <c r="G20" s="32" t="n"/>
      <c r="H20" s="32" t="n"/>
    </row>
    <row r="22" ht="21.75" customHeight="1" s="26">
      <c r="A22" s="29" t="inlineStr">
        <is>
          <t>Capacity results</t>
        </is>
      </c>
    </row>
    <row r="23" ht="35.05" customHeight="1" s="26">
      <c r="A23" s="39" t="inlineStr">
        <is>
          <t>Listed device load (W)</t>
        </is>
      </c>
      <c r="B23" s="32" t="n"/>
      <c r="C23" s="32" t="n"/>
      <c r="D23" s="47">
        <f>IF(COUNT(B11:B20)=0,"Input needed",SUM(D11:D20))</f>
        <v/>
      </c>
      <c r="E23" s="32" t="n"/>
      <c r="F23" s="39" t="inlineStr">
        <is>
          <t>Check per-port PoE class, total switch budget, cable length/quality, startup behavior, and any hub pass-through limits separately.</t>
        </is>
      </c>
      <c r="G23" s="32" t="n"/>
      <c r="H23" s="32" t="n"/>
    </row>
    <row r="24" ht="35.05" customHeight="1" s="26">
      <c r="A24" s="39" t="inlineStr">
        <is>
          <t>Device load with headroom (W)</t>
        </is>
      </c>
      <c r="B24" s="32" t="n"/>
      <c r="C24" s="32" t="n"/>
      <c r="D24" s="47">
        <f>IF(OR(D23="Input needed",D8=""),"Input needed",D23*(1+D8))</f>
        <v/>
      </c>
      <c r="E24" s="32" t="n"/>
      <c r="F24" s="39" t="inlineStr">
        <is>
          <t>Check per-port PoE class, total switch budget, cable length/quality, startup behavior, and any hub pass-through limits separately.</t>
        </is>
      </c>
      <c r="G24" s="32" t="n"/>
      <c r="H24" s="32" t="n"/>
    </row>
    <row r="25" ht="35.05" customHeight="1" s="26">
      <c r="A25" s="39" t="inlineStr">
        <is>
          <t>Required budget incl. fixed reserve (W)</t>
        </is>
      </c>
      <c r="B25" s="32" t="n"/>
      <c r="C25" s="32" t="n"/>
      <c r="D25" s="47">
        <f>IF(OR(D24="Input needed",D7=""),"Input needed",D24+D7)</f>
        <v/>
      </c>
      <c r="E25" s="32" t="n"/>
      <c r="F25" s="39" t="inlineStr">
        <is>
          <t>Check per-port PoE class, total switch budget, cable length/quality, startup behavior, and any hub pass-through limits separately.</t>
        </is>
      </c>
      <c r="G25" s="32" t="n"/>
      <c r="H25" s="32" t="n"/>
    </row>
    <row r="26" ht="35.05" customHeight="1" s="26">
      <c r="A26" s="39" t="inlineStr">
        <is>
          <t>Remaining PoE budget (W)</t>
        </is>
      </c>
      <c r="B26" s="32" t="n"/>
      <c r="C26" s="32" t="n"/>
      <c r="D26" s="47">
        <f>IF(OR(D25="Input needed",D6=""),"Input needed",D6-D25)</f>
        <v/>
      </c>
      <c r="E26" s="32" t="n"/>
      <c r="F26" s="39" t="inlineStr">
        <is>
          <t>Check per-port PoE class, total switch budget, cable length/quality, startup behavior, and any hub pass-through limits separately.</t>
        </is>
      </c>
      <c r="G26" s="32" t="n"/>
      <c r="H26" s="32" t="n"/>
    </row>
    <row r="27" ht="35.05" customHeight="1" s="26">
      <c r="A27" s="39" t="inlineStr">
        <is>
          <t>Planning status</t>
        </is>
      </c>
      <c r="B27" s="32" t="n"/>
      <c r="C27" s="32" t="n"/>
      <c r="D27" s="48">
        <f>IF(OR(D6="",D7="",D8="",COUNT(B11:B20)=0),"More information needed",IF(COUNTIF(B11:B20,"&gt;0")&lt;&gt;COUNTIFS(B11:B20,"&gt;0",C11:C20,"&gt;=0"),"More information needed",IF(D26&gt;=0,"Within entered budget","Over entered budget")))</f>
        <v/>
      </c>
      <c r="E27" s="32" t="n"/>
      <c r="F27" s="39" t="inlineStr">
        <is>
          <t>Check per-port PoE class, total switch budget, cable length/quality, startup behavior, and any hub pass-through limits separately.</t>
        </is>
      </c>
      <c r="G27" s="32" t="n"/>
      <c r="H27" s="32" t="n"/>
    </row>
    <row r="29" ht="33.75" customHeight="1" s="26">
      <c r="A29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42">
    <mergeCell ref="A25:C25"/>
    <mergeCell ref="F5:H5"/>
    <mergeCell ref="E16:H16"/>
    <mergeCell ref="F26:H26"/>
    <mergeCell ref="F8:H8"/>
    <mergeCell ref="A27:C27"/>
    <mergeCell ref="A1:H1"/>
    <mergeCell ref="A26:C26"/>
    <mergeCell ref="F23:H23"/>
    <mergeCell ref="D6:E6"/>
    <mergeCell ref="E18:H18"/>
    <mergeCell ref="A5:C5"/>
    <mergeCell ref="A23:C23"/>
    <mergeCell ref="A8:C8"/>
    <mergeCell ref="E12:H12"/>
    <mergeCell ref="D27:E27"/>
    <mergeCell ref="F27:H27"/>
    <mergeCell ref="E14:H14"/>
    <mergeCell ref="E17:H17"/>
    <mergeCell ref="D7:E7"/>
    <mergeCell ref="A2:H2"/>
    <mergeCell ref="E20:H20"/>
    <mergeCell ref="A7:C7"/>
    <mergeCell ref="E19:H19"/>
    <mergeCell ref="A24:C24"/>
    <mergeCell ref="A22:H22"/>
    <mergeCell ref="E13:H13"/>
    <mergeCell ref="D8:E8"/>
    <mergeCell ref="A4:H4"/>
    <mergeCell ref="D25:E25"/>
    <mergeCell ref="F25:H25"/>
    <mergeCell ref="F6:H6"/>
    <mergeCell ref="D24:E24"/>
    <mergeCell ref="A29:H29"/>
    <mergeCell ref="D5:E5"/>
    <mergeCell ref="A6:C6"/>
    <mergeCell ref="D23:E23"/>
    <mergeCell ref="E15:H15"/>
    <mergeCell ref="F7:H7"/>
    <mergeCell ref="E11:H11"/>
    <mergeCell ref="D26:E26"/>
    <mergeCell ref="F24:H24"/>
  </mergeCells>
  <conditionalFormatting sqref="D26">
    <cfRule type="cellIs" rank="0" priority="2" equalAverage="0" operator="lessThan" aboveAverage="0" dxfId="0" text="" percent="0" bottom="0">
      <formula>0</formula>
    </cfRule>
  </conditionalFormatting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H3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5" customWidth="1" style="25" min="1" max="1"/>
    <col width="13" customWidth="1" style="25" min="2" max="2"/>
    <col width="18" customWidth="1" style="25" min="3" max="6"/>
    <col width="25" customWidth="1" style="25" min="7" max="7"/>
    <col width="14" customWidth="1" style="25" min="8" max="8"/>
  </cols>
  <sheetData>
    <row r="1" ht="30" customHeight="1" s="26">
      <c r="A1" s="27" t="inlineStr">
        <is>
          <t>UniFi Protect Storage Planning</t>
        </is>
      </c>
    </row>
    <row r="2" ht="30" customHeight="1" s="26">
      <c r="A2" s="28" t="inlineStr">
        <is>
          <t>Estimate first, then validate against the current UniFi Capacity Calculator and actual camera settings. Variable bitrate, detections, firmware, scene activity, and storage configuration can change retention.</t>
        </is>
      </c>
    </row>
    <row r="4" ht="21.75" customHeight="1" s="26">
      <c r="A4" s="29" t="inlineStr">
        <is>
          <t>Storage and retention inputs</t>
        </is>
      </c>
    </row>
    <row r="5" ht="15" customHeight="1" s="26">
      <c r="A5" s="39" t="inlineStr">
        <is>
          <t>Retention target (days)</t>
        </is>
      </c>
      <c r="B5" s="32" t="n"/>
      <c r="C5" s="32" t="n"/>
      <c r="D5" s="49" t="n"/>
      <c r="E5" s="32" t="n"/>
      <c r="F5" s="39" t="inlineStr">
        <is>
          <t>Policy target; confirm legal/insurance needs.</t>
        </is>
      </c>
      <c r="G5" s="32" t="n"/>
      <c r="H5" s="32" t="n"/>
    </row>
    <row r="6" ht="23.85" customHeight="1" s="26">
      <c r="A6" s="39" t="inlineStr">
        <is>
          <t>Storage overhead / free-space reserve</t>
        </is>
      </c>
      <c r="B6" s="32" t="n"/>
      <c r="C6" s="32" t="n"/>
      <c r="D6" s="43" t="n">
        <v>0.1</v>
      </c>
      <c r="E6" s="32" t="n"/>
      <c r="F6" s="39" t="inlineStr">
        <is>
          <t>Editable planning reserve for filesystem overhead, free space, and estimation error.</t>
        </is>
      </c>
      <c r="G6" s="32" t="n"/>
      <c r="H6" s="32" t="n"/>
    </row>
    <row r="7" ht="35.05" customHeight="1" s="26">
      <c r="A7" s="39" t="inlineStr">
        <is>
          <t>Expected usable fraction of raw disk capacity</t>
        </is>
      </c>
      <c r="B7" s="32" t="n"/>
      <c r="C7" s="32" t="n"/>
      <c r="D7" s="43" t="n"/>
      <c r="E7" s="32" t="n"/>
      <c r="F7" s="39" t="inlineStr">
        <is>
          <t>Enter a documented usable/raw fraction for the selected appliance, drive count, and protection mode. Do not assume 100%.</t>
        </is>
      </c>
      <c r="G7" s="32" t="n"/>
      <c r="H7" s="32" t="n"/>
    </row>
    <row r="8" ht="15" customHeight="1" s="26">
      <c r="A8" s="39" t="inlineStr">
        <is>
          <t>Planned raw installed capacity (TB)</t>
        </is>
      </c>
      <c r="B8" s="32" t="n"/>
      <c r="C8" s="32" t="n"/>
      <c r="D8" s="42" t="n"/>
      <c r="E8" s="32" t="n"/>
      <c r="F8" s="39" t="inlineStr">
        <is>
          <t>Sum of nominal raw drive capacity; actual usable capacity differs.</t>
        </is>
      </c>
      <c r="G8" s="32" t="n"/>
      <c r="H8" s="32" t="n"/>
    </row>
    <row r="10" ht="33.75" customHeight="1" s="26">
      <c r="A10" s="30" t="inlineStr">
        <is>
          <t>Camera group / model</t>
        </is>
      </c>
      <c r="B10" s="30" t="inlineStr">
        <is>
          <t>Camera count</t>
        </is>
      </c>
      <c r="C10" s="30" t="inlineStr">
        <is>
          <t>Average bitrate (Mbps)</t>
        </is>
      </c>
      <c r="D10" s="30" t="inlineStr">
        <is>
          <t>Scheduled hours/day</t>
        </is>
      </c>
      <c r="E10" s="30" t="inlineStr">
        <is>
          <t>Event recording factor</t>
        </is>
      </c>
      <c r="F10" s="30" t="inlineStr">
        <is>
          <t>Estimated GB/day</t>
        </is>
      </c>
      <c r="G10" s="30" t="inlineStr">
        <is>
          <t>Notes / source</t>
        </is>
      </c>
    </row>
    <row r="11" ht="15" customHeight="1" s="26">
      <c r="A11" s="35" t="n"/>
      <c r="B11" s="44" t="n"/>
      <c r="C11" s="45" t="n"/>
      <c r="D11" s="45" t="n"/>
      <c r="E11" s="50" t="n"/>
      <c r="F11" s="46">
        <f>IF(OR(B11="",C11="",D11="",E11=""),"",B11*C11/8*3600*D11*E11/1000)</f>
        <v/>
      </c>
      <c r="G11" s="35" t="n"/>
    </row>
    <row r="12" ht="15" customHeight="1" s="26">
      <c r="A12" s="35" t="n"/>
      <c r="B12" s="44" t="n"/>
      <c r="C12" s="45" t="n"/>
      <c r="D12" s="45" t="n"/>
      <c r="E12" s="50" t="n"/>
      <c r="F12" s="46">
        <f>IF(OR(B12="",C12="",D12="",E12=""),"",B12*C12/8*3600*D12*E12/1000)</f>
        <v/>
      </c>
      <c r="G12" s="35" t="n"/>
    </row>
    <row r="13" ht="15" customHeight="1" s="26">
      <c r="A13" s="35" t="n"/>
      <c r="B13" s="44" t="n"/>
      <c r="C13" s="45" t="n"/>
      <c r="D13" s="45" t="n"/>
      <c r="E13" s="50" t="n"/>
      <c r="F13" s="46">
        <f>IF(OR(B13="",C13="",D13="",E13=""),"",B13*C13/8*3600*D13*E13/1000)</f>
        <v/>
      </c>
      <c r="G13" s="35" t="n"/>
    </row>
    <row r="14" ht="15" customHeight="1" s="26">
      <c r="A14" s="35" t="n"/>
      <c r="B14" s="44" t="n"/>
      <c r="C14" s="45" t="n"/>
      <c r="D14" s="45" t="n"/>
      <c r="E14" s="50" t="n"/>
      <c r="F14" s="46">
        <f>IF(OR(B14="",C14="",D14="",E14=""),"",B14*C14/8*3600*D14*E14/1000)</f>
        <v/>
      </c>
      <c r="G14" s="35" t="n"/>
    </row>
    <row r="15" ht="15" customHeight="1" s="26">
      <c r="A15" s="35" t="n"/>
      <c r="B15" s="44" t="n"/>
      <c r="C15" s="45" t="n"/>
      <c r="D15" s="45" t="n"/>
      <c r="E15" s="50" t="n"/>
      <c r="F15" s="46">
        <f>IF(OR(B15="",C15="",D15="",E15=""),"",B15*C15/8*3600*D15*E15/1000)</f>
        <v/>
      </c>
      <c r="G15" s="35" t="n"/>
    </row>
    <row r="16" ht="15" customHeight="1" s="26">
      <c r="A16" s="35" t="n"/>
      <c r="B16" s="44" t="n"/>
      <c r="C16" s="45" t="n"/>
      <c r="D16" s="45" t="n"/>
      <c r="E16" s="50" t="n"/>
      <c r="F16" s="46">
        <f>IF(OR(B16="",C16="",D16="",E16=""),"",B16*C16/8*3600*D16*E16/1000)</f>
        <v/>
      </c>
      <c r="G16" s="35" t="n"/>
    </row>
    <row r="17" ht="15" customHeight="1" s="26">
      <c r="A17" s="35" t="n"/>
      <c r="B17" s="44" t="n"/>
      <c r="C17" s="45" t="n"/>
      <c r="D17" s="45" t="n"/>
      <c r="E17" s="50" t="n"/>
      <c r="F17" s="46">
        <f>IF(OR(B17="",C17="",D17="",E17=""),"",B17*C17/8*3600*D17*E17/1000)</f>
        <v/>
      </c>
      <c r="G17" s="35" t="n"/>
    </row>
    <row r="18" ht="15" customHeight="1" s="26">
      <c r="A18" s="35" t="n"/>
      <c r="B18" s="44" t="n"/>
      <c r="C18" s="45" t="n"/>
      <c r="D18" s="45" t="n"/>
      <c r="E18" s="50" t="n"/>
      <c r="F18" s="46">
        <f>IF(OR(B18="",C18="",D18="",E18=""),"",B18*C18/8*3600*D18*E18/1000)</f>
        <v/>
      </c>
      <c r="G18" s="35" t="n"/>
    </row>
    <row r="19" ht="15" customHeight="1" s="26">
      <c r="A19" s="35" t="n"/>
      <c r="B19" s="44" t="n"/>
      <c r="C19" s="45" t="n"/>
      <c r="D19" s="45" t="n"/>
      <c r="E19" s="50" t="n"/>
      <c r="F19" s="46">
        <f>IF(OR(B19="",C19="",D19="",E19=""),"",B19*C19/8*3600*D19*E19/1000)</f>
        <v/>
      </c>
      <c r="G19" s="35" t="n"/>
    </row>
    <row r="20" ht="15" customHeight="1" s="26">
      <c r="A20" s="35" t="n"/>
      <c r="B20" s="44" t="n"/>
      <c r="C20" s="45" t="n"/>
      <c r="D20" s="45" t="n"/>
      <c r="E20" s="50" t="n"/>
      <c r="F20" s="46">
        <f>IF(OR(B20="",C20="",D20="",E20=""),"",B20*C20/8*3600*D20*E20/1000)</f>
        <v/>
      </c>
      <c r="G20" s="35" t="n"/>
    </row>
    <row r="22" ht="21.75" customHeight="1" s="26">
      <c r="A22" s="29" t="inlineStr">
        <is>
          <t>Storage results</t>
        </is>
      </c>
    </row>
    <row r="23" ht="35.05" customHeight="1" s="26">
      <c r="A23" s="39" t="inlineStr">
        <is>
          <t>Estimated recorded data per day (GB)</t>
        </is>
      </c>
      <c r="B23" s="32" t="n"/>
      <c r="C23" s="32" t="n"/>
      <c r="D23" s="47">
        <f>IF(COUNT(B11:B20)=0,"Input needed",SUM(F11:F20))</f>
        <v/>
      </c>
      <c r="E23" s="32" t="n"/>
      <c r="F23" s="39" t="inlineStr">
        <is>
          <t>Estimate only. RAID/storage protection reduces usable capacity but improves failure tolerance; RAID is not a backup. Export/archive critical footage separately.</t>
        </is>
      </c>
      <c r="G23" s="32" t="n"/>
      <c r="H23" s="32" t="n"/>
    </row>
    <row r="24" ht="35.05" customHeight="1" s="26">
      <c r="A24" s="39" t="inlineStr">
        <is>
          <t>Video data for retention target (TB)</t>
        </is>
      </c>
      <c r="B24" s="32" t="n"/>
      <c r="C24" s="32" t="n"/>
      <c r="D24" s="47">
        <f>IF(OR(D23="Input needed",D5=""),"Input needed",D23*D5/1000)</f>
        <v/>
      </c>
      <c r="E24" s="32" t="n"/>
      <c r="F24" s="39" t="inlineStr">
        <is>
          <t>Estimate only. RAID/storage protection reduces usable capacity but improves failure tolerance; RAID is not a backup. Export/archive critical footage separately.</t>
        </is>
      </c>
      <c r="G24" s="32" t="n"/>
      <c r="H24" s="32" t="n"/>
    </row>
    <row r="25" ht="35.05" customHeight="1" s="26">
      <c r="A25" s="39" t="inlineStr">
        <is>
          <t>Required usable capacity incl. reserve (TB)</t>
        </is>
      </c>
      <c r="B25" s="32" t="n"/>
      <c r="C25" s="32" t="n"/>
      <c r="D25" s="47">
        <f>IF(OR(D24="Input needed",D6="",D6&gt;=1),"Input needed",D24/(1-D6))</f>
        <v/>
      </c>
      <c r="E25" s="32" t="n"/>
      <c r="F25" s="39" t="inlineStr">
        <is>
          <t>Estimate only. RAID/storage protection reduces usable capacity but improves failure tolerance; RAID is not a backup. Export/archive critical footage separately.</t>
        </is>
      </c>
      <c r="G25" s="32" t="n"/>
      <c r="H25" s="32" t="n"/>
    </row>
    <row r="26" ht="35.05" customHeight="1" s="26">
      <c r="A26" s="39" t="inlineStr">
        <is>
          <t>Estimated raw capacity required (TB)</t>
        </is>
      </c>
      <c r="B26" s="32" t="n"/>
      <c r="C26" s="32" t="n"/>
      <c r="D26" s="47">
        <f>IF(OR(D25="Input needed",D7="",D7&lt;=0),"Input needed",D25/D7)</f>
        <v/>
      </c>
      <c r="E26" s="32" t="n"/>
      <c r="F26" s="39" t="inlineStr">
        <is>
          <t>Estimate only. RAID/storage protection reduces usable capacity but improves failure tolerance; RAID is not a backup. Export/archive critical footage separately.</t>
        </is>
      </c>
      <c r="G26" s="32" t="n"/>
      <c r="H26" s="32" t="n"/>
    </row>
    <row r="27" ht="35.05" customHeight="1" s="26">
      <c r="A27" s="39" t="inlineStr">
        <is>
          <t>Estimated usable capacity installed (TB)</t>
        </is>
      </c>
      <c r="B27" s="32" t="n"/>
      <c r="C27" s="32" t="n"/>
      <c r="D27" s="47">
        <f>IF(OR(D8="",D7="",D7&lt;=0),"Input needed",D8*D7)</f>
        <v/>
      </c>
      <c r="E27" s="32" t="n"/>
      <c r="F27" s="39" t="inlineStr">
        <is>
          <t>Estimate only. RAID/storage protection reduces usable capacity but improves failure tolerance; RAID is not a backup. Export/archive critical footage separately.</t>
        </is>
      </c>
      <c r="G27" s="32" t="n"/>
      <c r="H27" s="32" t="n"/>
    </row>
    <row r="28" ht="35.05" customHeight="1" s="26">
      <c r="A28" s="39" t="inlineStr">
        <is>
          <t>Capacity margin vs. required usable (TB)</t>
        </is>
      </c>
      <c r="B28" s="32" t="n"/>
      <c r="C28" s="32" t="n"/>
      <c r="D28" s="47">
        <f>IF(OR(D27="Input needed",D25="Input needed"),"Input needed",D27-D25)</f>
        <v/>
      </c>
      <c r="E28" s="32" t="n"/>
      <c r="F28" s="39" t="inlineStr">
        <is>
          <t>Estimate only. RAID/storage protection reduces usable capacity but improves failure tolerance; RAID is not a backup. Export/archive critical footage separately.</t>
        </is>
      </c>
      <c r="G28" s="32" t="n"/>
      <c r="H28" s="32" t="n"/>
    </row>
    <row r="29" ht="35.05" customHeight="1" s="26">
      <c r="A29" s="39" t="inlineStr">
        <is>
          <t>Planning status</t>
        </is>
      </c>
      <c r="B29" s="32" t="n"/>
      <c r="C29" s="32" t="n"/>
      <c r="D29" s="48">
        <f>IF(OR(D5="",D6="",D7="",D8="",COUNT(B11:B20)=0),"More information needed",IF(COUNTIF(B11:B20,"&gt;0")&lt;&gt;COUNTIFS(B11:B20,"&gt;0",C11:C20,"&gt;0",D11:D20,"&gt;0",E11:E20,"&gt;0"),"More information needed",IF(D28&gt;=0,"Entered capacity meets estimate","Entered capacity is below estimate")))</f>
        <v/>
      </c>
      <c r="E29" s="32" t="n"/>
      <c r="F29" s="39" t="inlineStr">
        <is>
          <t>Estimate only. RAID/storage protection reduces usable capacity but improves failure tolerance; RAID is not a backup. Export/archive critical footage separately.</t>
        </is>
      </c>
      <c r="G29" s="32" t="n"/>
      <c r="H29" s="32" t="n"/>
    </row>
    <row r="31" ht="33.75" customHeight="1" s="26">
      <c r="A31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38">
    <mergeCell ref="A25:C25"/>
    <mergeCell ref="F5:H5"/>
    <mergeCell ref="F8:H8"/>
    <mergeCell ref="F26:H26"/>
    <mergeCell ref="A27:C27"/>
    <mergeCell ref="A1:H1"/>
    <mergeCell ref="A26:C26"/>
    <mergeCell ref="F23:H23"/>
    <mergeCell ref="D6:E6"/>
    <mergeCell ref="F28:H28"/>
    <mergeCell ref="A5:C5"/>
    <mergeCell ref="A23:C23"/>
    <mergeCell ref="A8:C8"/>
    <mergeCell ref="D27:E27"/>
    <mergeCell ref="F27:H27"/>
    <mergeCell ref="A29:C29"/>
    <mergeCell ref="A28:C28"/>
    <mergeCell ref="D7:E7"/>
    <mergeCell ref="A2:H2"/>
    <mergeCell ref="D28:E28"/>
    <mergeCell ref="F29:H29"/>
    <mergeCell ref="A24:C24"/>
    <mergeCell ref="A22:H22"/>
    <mergeCell ref="F25:H25"/>
    <mergeCell ref="D8:E8"/>
    <mergeCell ref="A4:H4"/>
    <mergeCell ref="D25:E25"/>
    <mergeCell ref="F6:H6"/>
    <mergeCell ref="D24:E24"/>
    <mergeCell ref="D29:E29"/>
    <mergeCell ref="D5:E5"/>
    <mergeCell ref="A6:C6"/>
    <mergeCell ref="D23:E23"/>
    <mergeCell ref="F7:H7"/>
    <mergeCell ref="A7:C7"/>
    <mergeCell ref="D26:E26"/>
    <mergeCell ref="A31:H31"/>
    <mergeCell ref="F24:H24"/>
  </mergeCells>
  <conditionalFormatting sqref="D28">
    <cfRule type="cellIs" rank="0" priority="2" equalAverage="0" operator="lessThan" aboveAverage="0" dxfId="0" text="" percent="0" bottom="0">
      <formula>0</formula>
    </cfRule>
  </conditionalFormatting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H29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38" customWidth="1" style="25" min="1" max="1"/>
    <col width="11" customWidth="1" style="25" min="2" max="2"/>
    <col width="16" customWidth="1" style="25" min="3" max="3"/>
    <col width="18" customWidth="1" style="25" min="4" max="5"/>
    <col width="20" customWidth="1" style="25" min="6" max="6"/>
    <col width="18" customWidth="1" style="25" min="7" max="8"/>
  </cols>
  <sheetData>
    <row r="1" ht="30" customHeight="1" s="26">
      <c r="A1" s="27" t="inlineStr">
        <is>
          <t>Door Access Budget Planner</t>
        </is>
      </c>
    </row>
    <row r="2" ht="30" customHeight="1" s="26">
      <c r="A2" s="28" t="inlineStr">
        <is>
          <t>Build a transparent allowance. Door conditions, egress, fire alarm interfaces, power, permitting, and local authority requirements can materially change scope.</t>
        </is>
      </c>
    </row>
    <row r="4" ht="21.75" customHeight="1" s="26">
      <c r="A4" s="29" t="inlineStr">
        <is>
          <t>Project inputs</t>
        </is>
      </c>
    </row>
    <row r="5" ht="23.85" customHeight="1" s="26">
      <c r="A5" s="39" t="inlineStr">
        <is>
          <t>Project / location</t>
        </is>
      </c>
      <c r="B5" s="32" t="n"/>
      <c r="C5" s="32" t="n"/>
      <c r="D5" s="41" t="n"/>
      <c r="E5" s="32" t="n"/>
      <c r="F5" s="39" t="inlineStr">
        <is>
          <t>Enter a known project value. Default horizon may be set to 5 for comparison.</t>
        </is>
      </c>
      <c r="G5" s="32" t="n"/>
      <c r="H5" s="32" t="n"/>
    </row>
    <row r="6" ht="23.85" customHeight="1" s="26">
      <c r="A6" s="39" t="inlineStr">
        <is>
          <t>Number of controlled doors</t>
        </is>
      </c>
      <c r="B6" s="32" t="n"/>
      <c r="C6" s="32" t="n"/>
      <c r="D6" s="49" t="n"/>
      <c r="E6" s="32" t="n"/>
      <c r="F6" s="39" t="inlineStr">
        <is>
          <t>Enter a known project value. Default horizon may be set to 5 for comparison.</t>
        </is>
      </c>
      <c r="G6" s="32" t="n"/>
      <c r="H6" s="32" t="n"/>
    </row>
    <row r="7" ht="23.85" customHeight="1" s="26">
      <c r="A7" s="39" t="inlineStr">
        <is>
          <t>Planning horizon (years)</t>
        </is>
      </c>
      <c r="B7" s="32" t="n"/>
      <c r="C7" s="32" t="n"/>
      <c r="D7" s="49" t="n">
        <v>5</v>
      </c>
      <c r="E7" s="32" t="n"/>
      <c r="F7" s="39" t="inlineStr">
        <is>
          <t>Enter a known project value. Default horizon may be set to 5 for comparison.</t>
        </is>
      </c>
      <c r="G7" s="32" t="n"/>
      <c r="H7" s="32" t="n"/>
    </row>
    <row r="9" ht="33.75" customHeight="1" s="26">
      <c r="A9" s="30" t="inlineStr">
        <is>
          <t>Budget item</t>
        </is>
      </c>
      <c r="B9" s="30" t="inlineStr">
        <is>
          <t>Quantity</t>
        </is>
      </c>
      <c r="C9" s="30" t="inlineStr">
        <is>
          <t>Unit allowance</t>
        </is>
      </c>
      <c r="D9" s="30" t="inlineStr">
        <is>
          <t>One-time subtotal</t>
        </is>
      </c>
      <c r="E9" s="30" t="inlineStr">
        <is>
          <t>Annual cost</t>
        </is>
      </c>
      <c r="F9" s="30" t="inlineStr">
        <is>
          <t>Basis / notes</t>
        </is>
      </c>
    </row>
    <row r="10" ht="15" customHeight="1" s="26">
      <c r="A10" s="31" t="inlineStr">
        <is>
          <t>Access control hubs / controllers</t>
        </is>
      </c>
      <c r="B10" s="44" t="n"/>
      <c r="C10" s="38" t="n"/>
      <c r="D10" s="40">
        <f>IF(OR(B10="",C10=""),"",B10*C10)</f>
        <v/>
      </c>
      <c r="E10" s="38" t="n">
        <v>0</v>
      </c>
      <c r="F10" s="41" t="n"/>
      <c r="G10" s="32" t="n"/>
      <c r="H10" s="32" t="n"/>
    </row>
    <row r="11" ht="15" customHeight="1" s="26">
      <c r="A11" s="31" t="inlineStr">
        <is>
          <t>Entry readers / intercoms</t>
        </is>
      </c>
      <c r="B11" s="44" t="n"/>
      <c r="C11" s="38" t="n"/>
      <c r="D11" s="40">
        <f>IF(OR(B11="",C11=""),"",B11*C11)</f>
        <v/>
      </c>
      <c r="E11" s="38" t="n">
        <v>0</v>
      </c>
      <c r="F11" s="41" t="n"/>
      <c r="G11" s="32" t="n"/>
      <c r="H11" s="32" t="n"/>
    </row>
    <row r="12" ht="15" customHeight="1" s="26">
      <c r="A12" s="31" t="inlineStr">
        <is>
          <t>Exit readers / request-to-exit devices</t>
        </is>
      </c>
      <c r="B12" s="44" t="n"/>
      <c r="C12" s="38" t="n"/>
      <c r="D12" s="40">
        <f>IF(OR(B12="",C12=""),"",B12*C12)</f>
        <v/>
      </c>
      <c r="E12" s="38" t="n">
        <v>0</v>
      </c>
      <c r="F12" s="41" t="n"/>
      <c r="G12" s="32" t="n"/>
      <c r="H12" s="32" t="n"/>
    </row>
    <row r="13" ht="15" customHeight="1" s="26">
      <c r="A13" s="31" t="inlineStr">
        <is>
          <t>Lock hardware allowance per door</t>
        </is>
      </c>
      <c r="B13" s="44" t="n"/>
      <c r="C13" s="38" t="n"/>
      <c r="D13" s="40">
        <f>IF(OR(B13="",C13=""),"",B13*C13)</f>
        <v/>
      </c>
      <c r="E13" s="38" t="n">
        <v>0</v>
      </c>
      <c r="F13" s="41" t="n"/>
      <c r="G13" s="32" t="n"/>
      <c r="H13" s="32" t="n"/>
    </row>
    <row r="14" ht="15" customHeight="1" s="26">
      <c r="A14" s="31" t="inlineStr">
        <is>
          <t>Door position sensors / accessories</t>
        </is>
      </c>
      <c r="B14" s="44" t="n"/>
      <c r="C14" s="38" t="n"/>
      <c r="D14" s="40">
        <f>IF(OR(B14="",C14=""),"",B14*C14)</f>
        <v/>
      </c>
      <c r="E14" s="38" t="n">
        <v>0</v>
      </c>
      <c r="F14" s="41" t="n"/>
      <c r="G14" s="32" t="n"/>
      <c r="H14" s="32" t="n"/>
    </row>
    <row r="15" ht="15" customHeight="1" s="26">
      <c r="A15" s="31" t="inlineStr">
        <is>
          <t>Cabling and pathways allowance</t>
        </is>
      </c>
      <c r="B15" s="44" t="n"/>
      <c r="C15" s="38" t="n"/>
      <c r="D15" s="40">
        <f>IF(OR(B15="",C15=""),"",B15*C15)</f>
        <v/>
      </c>
      <c r="E15" s="38" t="n">
        <v>0</v>
      </c>
      <c r="F15" s="41" t="n"/>
      <c r="G15" s="32" t="n"/>
      <c r="H15" s="32" t="n"/>
    </row>
    <row r="16" ht="23.85" customHeight="1" s="26">
      <c r="A16" s="31" t="inlineStr">
        <is>
          <t>Life-safety, fire interface, permits, inspections</t>
        </is>
      </c>
      <c r="B16" s="44" t="n"/>
      <c r="C16" s="38" t="n"/>
      <c r="D16" s="40">
        <f>IF(OR(B16="",C16=""),"",B16*C16)</f>
        <v/>
      </c>
      <c r="E16" s="38" t="n">
        <v>0</v>
      </c>
      <c r="F16" s="41" t="n"/>
      <c r="G16" s="32" t="n"/>
      <c r="H16" s="32" t="n"/>
    </row>
    <row r="17" ht="15" customHeight="1" s="26">
      <c r="A17" s="31" t="inlineStr">
        <is>
          <t>Installation, programming, testing, training</t>
        </is>
      </c>
      <c r="B17" s="44" t="n"/>
      <c r="C17" s="38" t="n"/>
      <c r="D17" s="40">
        <f>IF(OR(B17="",C17=""),"",B17*C17)</f>
        <v/>
      </c>
      <c r="E17" s="38" t="n">
        <v>0</v>
      </c>
      <c r="F17" s="41" t="n"/>
      <c r="G17" s="32" t="n"/>
      <c r="H17" s="32" t="n"/>
    </row>
    <row r="18" ht="15" customHeight="1" s="26">
      <c r="A18" s="31" t="inlineStr">
        <is>
          <t>Other one-time allowance</t>
        </is>
      </c>
      <c r="B18" s="44" t="n"/>
      <c r="C18" s="38" t="n"/>
      <c r="D18" s="40">
        <f>IF(OR(B18="",C18=""),"",B18*C18)</f>
        <v/>
      </c>
      <c r="E18" s="38" t="n">
        <v>0</v>
      </c>
      <c r="F18" s="41" t="n"/>
      <c r="G18" s="32" t="n"/>
      <c r="H18" s="32" t="n"/>
    </row>
    <row r="19" ht="15" customHeight="1" s="26">
      <c r="A19" s="31" t="inlineStr">
        <is>
          <t>Subscriptions / licenses / hosted services</t>
        </is>
      </c>
      <c r="B19" s="44" t="n"/>
      <c r="C19" s="38" t="n"/>
      <c r="D19" s="38" t="n">
        <v>0</v>
      </c>
      <c r="E19" s="40">
        <f>IF(OR(B19="",C19=""),"",B19*C19)</f>
        <v/>
      </c>
      <c r="F19" s="41" t="n"/>
      <c r="G19" s="32" t="n"/>
      <c r="H19" s="32" t="n"/>
    </row>
    <row r="20" ht="15" customHeight="1" s="26">
      <c r="A20" s="31" t="inlineStr">
        <is>
          <t>Ongoing support / administration</t>
        </is>
      </c>
      <c r="B20" s="44" t="n"/>
      <c r="C20" s="38" t="n"/>
      <c r="D20" s="38" t="n">
        <v>0</v>
      </c>
      <c r="E20" s="40">
        <f>IF(OR(B20="",C20=""),"",B20*C20)</f>
        <v/>
      </c>
      <c r="F20" s="41" t="n"/>
      <c r="G20" s="32" t="n"/>
      <c r="H20" s="32" t="n"/>
    </row>
    <row r="22" ht="21.75" customHeight="1" s="26">
      <c r="A22" s="29" t="inlineStr">
        <is>
          <t>Budget results</t>
        </is>
      </c>
    </row>
    <row r="23" ht="35.05" customHeight="1" s="26">
      <c r="A23" s="39" t="inlineStr">
        <is>
          <t>One-time project allowance</t>
        </is>
      </c>
      <c r="B23" s="32" t="n"/>
      <c r="C23" s="32" t="n"/>
      <c r="D23" s="51">
        <f>IF(COUNT(B10:C20)&lt;22,"Input needed",SUM(D10:D20))</f>
        <v/>
      </c>
      <c r="E23" s="32" t="n"/>
      <c r="F23" s="39" t="inlineStr">
        <is>
          <t>Planning allowance only. Obtain site-specific pricing and qualified review. Do not use this sheet as authorization to alter egress or fire/life-safety systems.</t>
        </is>
      </c>
      <c r="G23" s="32" t="n"/>
      <c r="H23" s="32" t="n"/>
    </row>
    <row r="24" ht="35.05" customHeight="1" s="26">
      <c r="A24" s="39" t="inlineStr">
        <is>
          <t>Annual recurring allowance</t>
        </is>
      </c>
      <c r="B24" s="32" t="n"/>
      <c r="C24" s="32" t="n"/>
      <c r="D24" s="51">
        <f>IF(COUNT(B10:C20)&lt;22,"Input needed",SUM(E10:E20))</f>
        <v/>
      </c>
      <c r="E24" s="32" t="n"/>
      <c r="F24" s="39" t="inlineStr">
        <is>
          <t>Planning allowance only. Obtain site-specific pricing and qualified review. Do not use this sheet as authorization to alter egress or fire/life-safety systems.</t>
        </is>
      </c>
      <c r="G24" s="32" t="n"/>
      <c r="H24" s="32" t="n"/>
    </row>
    <row r="25" ht="35.05" customHeight="1" s="26">
      <c r="A25" s="39" t="inlineStr">
        <is>
          <t>Planning-horizon total</t>
        </is>
      </c>
      <c r="B25" s="32" t="n"/>
      <c r="C25" s="32" t="n"/>
      <c r="D25" s="51">
        <f>IF(OR(D23="Input needed",D24="Input needed",D7=""),"Input needed",D23+D24*D7)</f>
        <v/>
      </c>
      <c r="E25" s="32" t="n"/>
      <c r="F25" s="39" t="inlineStr">
        <is>
          <t>Planning allowance only. Obtain site-specific pricing and qualified review. Do not use this sheet as authorization to alter egress or fire/life-safety systems.</t>
        </is>
      </c>
      <c r="G25" s="32" t="n"/>
      <c r="H25" s="32" t="n"/>
    </row>
    <row r="26" ht="35.05" customHeight="1" s="26">
      <c r="A26" s="39" t="inlineStr">
        <is>
          <t>Average per controlled door</t>
        </is>
      </c>
      <c r="B26" s="32" t="n"/>
      <c r="C26" s="32" t="n"/>
      <c r="D26" s="51">
        <f>IF(OR(D25="Input needed",D6="",D6&lt;=0),"Input needed",D25/D6)</f>
        <v/>
      </c>
      <c r="E26" s="32" t="n"/>
      <c r="F26" s="39" t="inlineStr">
        <is>
          <t>Planning allowance only. Obtain site-specific pricing and qualified review. Do not use this sheet as authorization to alter egress or fire/life-safety systems.</t>
        </is>
      </c>
      <c r="G26" s="32" t="n"/>
      <c r="H26" s="32" t="n"/>
    </row>
    <row r="27" ht="35.05" customHeight="1" s="26">
      <c r="A27" s="39" t="inlineStr">
        <is>
          <t>Input status</t>
        </is>
      </c>
      <c r="B27" s="32" t="n"/>
      <c r="C27" s="32" t="n"/>
      <c r="D27" s="48">
        <f>IF(OR(D6="",D7="",COUNT(B10:C20)&lt;22),"More information needed","All budget quantities and unit allowances entered")</f>
        <v/>
      </c>
      <c r="E27" s="32" t="n"/>
      <c r="F27" s="39" t="inlineStr">
        <is>
          <t>Planning allowance only. Obtain site-specific pricing and qualified review. Do not use this sheet as authorization to alter egress or fire/life-safety systems.</t>
        </is>
      </c>
      <c r="G27" s="32" t="n"/>
      <c r="H27" s="32" t="n"/>
    </row>
    <row r="29" ht="33.75" customHeight="1" s="26">
      <c r="A29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40">
    <mergeCell ref="F20:H20"/>
    <mergeCell ref="A25:C25"/>
    <mergeCell ref="F5:H5"/>
    <mergeCell ref="F18:H18"/>
    <mergeCell ref="F26:H26"/>
    <mergeCell ref="A27:C27"/>
    <mergeCell ref="F17:H17"/>
    <mergeCell ref="A1:H1"/>
    <mergeCell ref="A26:C26"/>
    <mergeCell ref="F23:H23"/>
    <mergeCell ref="D6:E6"/>
    <mergeCell ref="A5:C5"/>
    <mergeCell ref="F13:H13"/>
    <mergeCell ref="A23:C23"/>
    <mergeCell ref="F27:H27"/>
    <mergeCell ref="D27:E27"/>
    <mergeCell ref="F15:H15"/>
    <mergeCell ref="D7:E7"/>
    <mergeCell ref="F14:H14"/>
    <mergeCell ref="A2:H2"/>
    <mergeCell ref="F11:H11"/>
    <mergeCell ref="A24:C24"/>
    <mergeCell ref="A22:H22"/>
    <mergeCell ref="F25:H25"/>
    <mergeCell ref="D25:E25"/>
    <mergeCell ref="A4:H4"/>
    <mergeCell ref="F10:H10"/>
    <mergeCell ref="F16:H16"/>
    <mergeCell ref="F6:H6"/>
    <mergeCell ref="F19:H19"/>
    <mergeCell ref="D24:E24"/>
    <mergeCell ref="A29:H29"/>
    <mergeCell ref="D5:E5"/>
    <mergeCell ref="A6:C6"/>
    <mergeCell ref="D23:E23"/>
    <mergeCell ref="F12:H12"/>
    <mergeCell ref="F7:H7"/>
    <mergeCell ref="A7:C7"/>
    <mergeCell ref="D26:E26"/>
    <mergeCell ref="F24:H24"/>
  </mergeCells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1"/>
  </sheetPr>
  <dimension ref="A1:H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0" customWidth="1" style="25" min="1" max="1"/>
    <col width="48" customWidth="1" style="25" min="2" max="2"/>
    <col width="14" customWidth="1" style="25" min="3" max="3"/>
    <col width="13" customWidth="1" style="25" min="4" max="4"/>
    <col width="25" customWidth="1" style="25" min="5" max="5"/>
    <col width="24" customWidth="1" style="25" min="6" max="6"/>
    <col width="18" customWidth="1" style="25" min="7" max="8"/>
  </cols>
  <sheetData>
    <row r="1" ht="30" customHeight="1" s="26">
      <c r="A1" s="27" t="inlineStr">
        <is>
          <t>Readiness &amp; Decision Checklist</t>
        </is>
      </c>
    </row>
    <row r="2" ht="30" customHeight="1" s="26">
      <c r="A2" s="28" t="inlineStr">
        <is>
          <t>This sheet highlights gaps; it does not score vendors or automatically declare a winner. Mark Unknown when evidence is missing.</t>
        </is>
      </c>
    </row>
    <row r="4" ht="33.75" customHeight="1" s="26">
      <c r="A4" s="30" t="inlineStr">
        <is>
          <t>Area</t>
        </is>
      </c>
      <c r="B4" s="30" t="inlineStr">
        <is>
          <t>Question</t>
        </is>
      </c>
      <c r="C4" s="30" t="inlineStr">
        <is>
          <t>Response</t>
        </is>
      </c>
      <c r="D4" s="30" t="inlineStr">
        <is>
          <t>Importance</t>
        </is>
      </c>
      <c r="E4" s="30" t="inlineStr">
        <is>
          <t>Evidence / owner</t>
        </is>
      </c>
      <c r="F4" s="30" t="inlineStr">
        <is>
          <t>Follow-up action</t>
        </is>
      </c>
    </row>
    <row r="5" ht="54" customHeight="1" s="26">
      <c r="A5" s="31" t="inlineStr">
        <is>
          <t>Internet &amp; remote access</t>
        </is>
      </c>
      <c r="B5" s="31" t="inlineStr">
        <is>
          <t>Can the site maintain reliable internet for desired remote-management features, while accepting that local functions may differ during an outage?</t>
        </is>
      </c>
      <c r="C5" s="35" t="inlineStr">
        <is>
          <t>Unknown</t>
        </is>
      </c>
      <c r="D5" s="35" t="inlineStr">
        <is>
          <t>High</t>
        </is>
      </c>
      <c r="E5" s="35" t="n"/>
      <c r="F5" s="41" t="n"/>
      <c r="G5" s="32" t="n"/>
      <c r="H5" s="32" t="n"/>
    </row>
    <row r="6" ht="54" customHeight="1" s="26">
      <c r="A6" s="31" t="inlineStr">
        <is>
          <t>Power resilience</t>
        </is>
      </c>
      <c r="B6" s="31" t="inlineStr">
        <is>
          <t>Are gateway, switches, recorder, ISP equipment, and critical access devices covered by an appropriate UPS/generator plan?</t>
        </is>
      </c>
      <c r="C6" s="35" t="inlineStr">
        <is>
          <t>Unknown</t>
        </is>
      </c>
      <c r="D6" s="35" t="inlineStr">
        <is>
          <t>High</t>
        </is>
      </c>
      <c r="E6" s="35" t="n"/>
      <c r="F6" s="41" t="n"/>
      <c r="G6" s="32" t="n"/>
      <c r="H6" s="32" t="n"/>
    </row>
    <row r="7" ht="54" customHeight="1" s="26">
      <c r="A7" s="31" t="inlineStr">
        <is>
          <t>Support ownership</t>
        </is>
      </c>
      <c r="B7" s="31" t="inlineStr">
        <is>
          <t>Is a named person or provider responsible for updates, backups/exports, alerts, and troubleshooting?</t>
        </is>
      </c>
      <c r="C7" s="35" t="inlineStr">
        <is>
          <t>Unknown</t>
        </is>
      </c>
      <c r="D7" s="35" t="inlineStr">
        <is>
          <t>High</t>
        </is>
      </c>
      <c r="E7" s="35" t="n"/>
      <c r="F7" s="41" t="n"/>
      <c r="G7" s="32" t="n"/>
      <c r="H7" s="32" t="n"/>
    </row>
    <row r="8" ht="54" customHeight="1" s="26">
      <c r="A8" s="31" t="inlineStr">
        <is>
          <t>Network design</t>
        </is>
      </c>
      <c r="B8" s="31" t="inlineStr">
        <is>
          <t>Are device counts, uplinks, VLANs, Wi-Fi coverage, and growth documented rather than guessed?</t>
        </is>
      </c>
      <c r="C8" s="35" t="inlineStr">
        <is>
          <t>Unknown</t>
        </is>
      </c>
      <c r="D8" s="35" t="inlineStr">
        <is>
          <t>High</t>
        </is>
      </c>
      <c r="E8" s="35" t="n"/>
      <c r="F8" s="41" t="n"/>
      <c r="G8" s="32" t="n"/>
      <c r="H8" s="32" t="n"/>
    </row>
    <row r="9" ht="54" customHeight="1" s="26">
      <c r="A9" s="31" t="inlineStr">
        <is>
          <t>PoE</t>
        </is>
      </c>
      <c r="B9" s="31" t="inlineStr">
        <is>
          <t>Has total and per-port PoE capacity been checked using maximum device wattage?</t>
        </is>
      </c>
      <c r="C9" s="35" t="inlineStr">
        <is>
          <t>Unknown</t>
        </is>
      </c>
      <c r="D9" s="35" t="inlineStr">
        <is>
          <t>High</t>
        </is>
      </c>
      <c r="E9" s="35" t="n"/>
      <c r="F9" s="41" t="n"/>
      <c r="G9" s="32" t="n"/>
      <c r="H9" s="32" t="n"/>
    </row>
    <row r="10" ht="54" customHeight="1" s="26">
      <c r="A10" s="31" t="inlineStr">
        <is>
          <t>Protect storage</t>
        </is>
      </c>
      <c r="B10" s="31" t="inlineStr">
        <is>
          <t>Are camera bitrate, recording mode, retention, usable capacity, and export/archive needs validated?</t>
        </is>
      </c>
      <c r="C10" s="35" t="inlineStr">
        <is>
          <t>Unknown</t>
        </is>
      </c>
      <c r="D10" s="35" t="inlineStr">
        <is>
          <t>High</t>
        </is>
      </c>
      <c r="E10" s="35" t="n"/>
      <c r="F10" s="41" t="n"/>
      <c r="G10" s="32" t="n"/>
      <c r="H10" s="32" t="n"/>
    </row>
    <row r="11" ht="54" customHeight="1" s="26">
      <c r="A11" s="31" t="inlineStr">
        <is>
          <t>Physical security</t>
        </is>
      </c>
      <c r="B11" s="31" t="inlineStr">
        <is>
          <t>Are camera placement, privacy, signage, evidence handling, and authorized access policies addressed?</t>
        </is>
      </c>
      <c r="C11" s="35" t="inlineStr">
        <is>
          <t>Unknown</t>
        </is>
      </c>
      <c r="D11" s="35" t="inlineStr">
        <is>
          <t>Medium</t>
        </is>
      </c>
      <c r="E11" s="35" t="n"/>
      <c r="F11" s="41" t="n"/>
      <c r="G11" s="32" t="n"/>
      <c r="H11" s="32" t="n"/>
    </row>
    <row r="12" ht="54" customHeight="1" s="26">
      <c r="A12" s="31" t="inlineStr">
        <is>
          <t>Door access</t>
        </is>
      </c>
      <c r="B12" s="31" t="inlineStr">
        <is>
          <t>Has a qualified party reviewed door hardware, egress, fire alarm interface, ADA/accessibility, permits, and inspection needs?</t>
        </is>
      </c>
      <c r="C12" s="35" t="inlineStr">
        <is>
          <t>Unknown</t>
        </is>
      </c>
      <c r="D12" s="35" t="inlineStr">
        <is>
          <t>High</t>
        </is>
      </c>
      <c r="E12" s="35" t="n"/>
      <c r="F12" s="41" t="n"/>
      <c r="G12" s="32" t="n"/>
      <c r="H12" s="32" t="n"/>
    </row>
    <row r="13" ht="54" customHeight="1" s="26">
      <c r="A13" s="31" t="inlineStr">
        <is>
          <t>Operational fit</t>
        </is>
      </c>
      <c r="B13" s="31" t="inlineStr">
        <is>
          <t>Can staff use the system after turnover, and is training/documentation included?</t>
        </is>
      </c>
      <c r="C13" s="35" t="inlineStr">
        <is>
          <t>Unknown</t>
        </is>
      </c>
      <c r="D13" s="35" t="inlineStr">
        <is>
          <t>Medium</t>
        </is>
      </c>
      <c r="E13" s="35" t="n"/>
      <c r="F13" s="41" t="n"/>
      <c r="G13" s="32" t="n"/>
      <c r="H13" s="32" t="n"/>
    </row>
    <row r="14" ht="54" customHeight="1" s="26">
      <c r="A14" s="31" t="inlineStr">
        <is>
          <t>Lifecycle</t>
        </is>
      </c>
      <c r="B14" s="31" t="inlineStr">
        <is>
          <t>Are replacement reserve, spare equipment, warranty/RMA time, and end-of-life planning included?</t>
        </is>
      </c>
      <c r="C14" s="35" t="inlineStr">
        <is>
          <t>Unknown</t>
        </is>
      </c>
      <c r="D14" s="35" t="inlineStr">
        <is>
          <t>Medium</t>
        </is>
      </c>
      <c r="E14" s="35" t="n"/>
      <c r="F14" s="41" t="n"/>
      <c r="G14" s="32" t="n"/>
      <c r="H14" s="32" t="n"/>
    </row>
    <row r="15" ht="54" customHeight="1" s="26">
      <c r="A15" s="31" t="inlineStr">
        <is>
          <t>Alternatives</t>
        </is>
      </c>
      <c r="B15" s="31" t="inlineStr">
        <is>
          <t>Have at least one credible alternative and the status quo been compared on equal scope and five-year cost?</t>
        </is>
      </c>
      <c r="C15" s="35" t="inlineStr">
        <is>
          <t>Unknown</t>
        </is>
      </c>
      <c r="D15" s="35" t="inlineStr">
        <is>
          <t>Medium</t>
        </is>
      </c>
      <c r="E15" s="35" t="n"/>
      <c r="F15" s="41" t="n"/>
      <c r="G15" s="32" t="n"/>
      <c r="H15" s="32" t="n"/>
    </row>
    <row r="16" ht="54" customHeight="1" s="26">
      <c r="A16" s="31" t="inlineStr">
        <is>
          <t>Procurement</t>
        </is>
      </c>
      <c r="B16" s="31" t="inlineStr">
        <is>
          <t>Are current model availability, lead time, pricing, and subscription terms confirmed in writing?</t>
        </is>
      </c>
      <c r="C16" s="35" t="inlineStr">
        <is>
          <t>Unknown</t>
        </is>
      </c>
      <c r="D16" s="35" t="inlineStr">
        <is>
          <t>Medium</t>
        </is>
      </c>
      <c r="E16" s="35" t="n"/>
      <c r="F16" s="41" t="n"/>
      <c r="G16" s="32" t="n"/>
      <c r="H16" s="32" t="n"/>
    </row>
    <row r="18" ht="21.75" customHeight="1" s="26">
      <c r="A18" s="29" t="inlineStr">
        <is>
          <t>Checklist summary</t>
        </is>
      </c>
    </row>
    <row r="19" ht="15" customHeight="1" s="26">
      <c r="A19" s="39" t="inlineStr">
        <is>
          <t>Yes</t>
        </is>
      </c>
      <c r="B19" s="32" t="n"/>
      <c r="C19" s="48">
        <f>COUNTIF(C5:C16,"Yes")</f>
        <v/>
      </c>
      <c r="D19" s="32" t="n"/>
      <c r="E19" s="32" t="n"/>
      <c r="F19" s="32" t="n"/>
      <c r="G19" s="32" t="n"/>
      <c r="H19" s="32" t="n"/>
    </row>
    <row r="20" ht="15" customHeight="1" s="26">
      <c r="A20" s="39" t="inlineStr">
        <is>
          <t>No</t>
        </is>
      </c>
      <c r="B20" s="32" t="n"/>
      <c r="C20" s="48">
        <f>COUNTIF(C5:C16,"No")</f>
        <v/>
      </c>
      <c r="D20" s="32" t="n"/>
      <c r="E20" s="32" t="n"/>
      <c r="F20" s="32" t="n"/>
      <c r="G20" s="32" t="n"/>
      <c r="H20" s="32" t="n"/>
    </row>
    <row r="21" ht="15" customHeight="1" s="26">
      <c r="A21" s="39" t="inlineStr">
        <is>
          <t>Unknown</t>
        </is>
      </c>
      <c r="B21" s="32" t="n"/>
      <c r="C21" s="48">
        <f>COUNTIF(C5:C16,"Unknown")</f>
        <v/>
      </c>
      <c r="D21" s="32" t="n"/>
      <c r="E21" s="32" t="n"/>
      <c r="F21" s="32" t="n"/>
      <c r="G21" s="32" t="n"/>
      <c r="H21" s="32" t="n"/>
    </row>
    <row r="22" ht="15" customHeight="1" s="26">
      <c r="A22" s="39" t="inlineStr">
        <is>
          <t>N/A</t>
        </is>
      </c>
      <c r="B22" s="32" t="n"/>
      <c r="C22" s="48">
        <f>COUNTIF(C5:C16,"N/A")</f>
        <v/>
      </c>
      <c r="D22" s="32" t="n"/>
      <c r="E22" s="32" t="n"/>
      <c r="F22" s="32" t="n"/>
      <c r="G22" s="32" t="n"/>
      <c r="H22" s="32" t="n"/>
    </row>
    <row r="23" ht="15" customHeight="1" s="26">
      <c r="A23" s="39" t="inlineStr">
        <is>
          <t>Decision guidance</t>
        </is>
      </c>
      <c r="B23" s="32" t="n"/>
      <c r="C23" s="48">
        <f>IF(C21&gt;0,"More information needed — do not declare a winner yet.",IF(C20&gt;0,"Review gaps and mitigations; this checklist does not declare a winner.","No open No/Unknown responses entered. Confirm scope, pricing, qualified reviews, and alternatives before deciding."))</f>
        <v/>
      </c>
      <c r="D23" s="32" t="n"/>
      <c r="E23" s="32" t="n"/>
      <c r="F23" s="32" t="n"/>
      <c r="G23" s="32" t="n"/>
      <c r="H23" s="32" t="n"/>
    </row>
    <row r="25" ht="33.75" customHeight="1" s="26">
      <c r="A25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26">
    <mergeCell ref="F5:H5"/>
    <mergeCell ref="C22:H22"/>
    <mergeCell ref="F8:H8"/>
    <mergeCell ref="A1:H1"/>
    <mergeCell ref="C21:H21"/>
    <mergeCell ref="F13:H13"/>
    <mergeCell ref="A25:H25"/>
    <mergeCell ref="C23:H23"/>
    <mergeCell ref="F9:H9"/>
    <mergeCell ref="A18:H18"/>
    <mergeCell ref="A21:B21"/>
    <mergeCell ref="C19:H19"/>
    <mergeCell ref="F14:H14"/>
    <mergeCell ref="A2:H2"/>
    <mergeCell ref="A23:B23"/>
    <mergeCell ref="F11:H11"/>
    <mergeCell ref="A22:B22"/>
    <mergeCell ref="F10:H10"/>
    <mergeCell ref="F16:H16"/>
    <mergeCell ref="A20:B20"/>
    <mergeCell ref="F6:H6"/>
    <mergeCell ref="A19:B19"/>
    <mergeCell ref="F12:H12"/>
    <mergeCell ref="F7:H7"/>
    <mergeCell ref="F15:H15"/>
    <mergeCell ref="C20:H20"/>
  </mergeCells>
  <conditionalFormatting sqref="C5:C16">
    <cfRule type="expression" rank="0" priority="2" equalAverage="0" aboveAverage="0" dxfId="1" text="" percent="0" bottom="0">
      <formula>C5="Unknown"</formula>
    </cfRule>
    <cfRule type="expression" rank="0" priority="3" equalAverage="0" aboveAverage="0" dxfId="0" text="" percent="0" bottom="0">
      <formula>C5="No"</formula>
    </cfRule>
  </conditionalFormatting>
  <dataValidations count="2">
    <dataValidation sqref="C5:C16" showDropDown="0" showInputMessage="0" showErrorMessage="0" allowBlank="0" type="list" errorStyle="stop" operator="between">
      <formula1>"Yes,No,Unknown,N/A"</formula1>
      <formula2>0</formula2>
    </dataValidation>
    <dataValidation sqref="D5:D16" showDropDown="0" showInputMessage="0" showErrorMessage="0" allowBlank="0" type="list" errorStyle="stop" operator="between">
      <formula1>"High,Medium,Low"</formula1>
      <formula2>0</formula2>
    </dataValidation>
  </dataValidations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1"/>
  </sheetPr>
  <dimension ref="A1:H21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customHeight="0" zeroHeight="0" outlineLevelRow="0"/>
  <cols>
    <col width="23" customWidth="1" style="25" min="1" max="1"/>
    <col width="43" customWidth="1" style="25" min="2" max="2"/>
    <col width="24" customWidth="1" style="25" min="3" max="3"/>
    <col width="55" customWidth="1" style="25" min="4" max="4"/>
    <col width="28" customWidth="1" style="25" min="5" max="5"/>
    <col width="16" customWidth="1" style="25" min="6" max="8"/>
  </cols>
  <sheetData>
    <row r="1" ht="30" customHeight="1" s="26">
      <c r="A1" s="27" t="inlineStr">
        <is>
          <t>Sources, Assumptions &amp; Formula Notes</t>
        </is>
      </c>
    </row>
    <row r="2" ht="30" customHeight="1" s="26">
      <c r="A2" s="28" t="inlineStr">
        <is>
          <t>Official sources are provided for facts that may change. Accessed October 7, 2026. Always re-check current model specifications and software behavior before purchase.</t>
        </is>
      </c>
    </row>
    <row r="4" ht="33.75" customHeight="1" s="26">
      <c r="A4" s="30" t="inlineStr">
        <is>
          <t>Topic</t>
        </is>
      </c>
      <c r="B4" s="30" t="inlineStr">
        <is>
          <t>Workbook treatment / formula</t>
        </is>
      </c>
      <c r="C4" s="30" t="inlineStr">
        <is>
          <t>Source type</t>
        </is>
      </c>
      <c r="D4" s="30" t="inlineStr">
        <is>
          <t>Official source URL</t>
        </is>
      </c>
      <c r="E4" s="30" t="inlineStr">
        <is>
          <t>Caveat / action</t>
        </is>
      </c>
    </row>
    <row r="5" ht="78" customHeight="1" s="26">
      <c r="A5" s="31" t="inlineStr">
        <is>
          <t>Five-year cost</t>
        </is>
      </c>
      <c r="B5" s="31" t="inlineStr">
        <is>
          <t>Total = hardware + installation + 5 × (annual subscriptions + annual support + annual replacement reserve). Result stays 'Input needed' until all five entries are numeric.</t>
        </is>
      </c>
      <c r="C5" s="31" t="inlineStr">
        <is>
          <t>Workbook formula</t>
        </is>
      </c>
      <c r="D5" s="31" t="n"/>
      <c r="E5" s="31" t="inlineStr">
        <is>
          <t>All prices and scope are user-supplied; no internal margin, labor rate, markup, discount, or replacement rate is embedded.</t>
        </is>
      </c>
      <c r="F5" s="32" t="n"/>
      <c r="G5" s="32" t="n"/>
      <c r="H5" s="33" t="n"/>
    </row>
    <row r="6" ht="78" customHeight="1" s="26">
      <c r="A6" s="31" t="inlineStr">
        <is>
          <t>PoE availability</t>
        </is>
      </c>
      <c r="B6" s="31" t="inlineStr">
        <is>
          <t>Required budget = sum(quantity × max watts) × (1 + headroom) + fixed reserve.</t>
        </is>
      </c>
      <c r="C6" s="31" t="inlineStr">
        <is>
          <t>Ubiquiti Help Center</t>
        </is>
      </c>
      <c r="D6" s="52" t="inlineStr">
        <is>
          <t>https://help.ui.com/hc/en-us/articles/115000263008-PoE-Availability-and-Modes</t>
        </is>
      </c>
      <c r="E6" s="31" t="inlineStr">
        <is>
          <t>Ubiquiti states switch PoE availability must exceed connected device requirements. Also verify per-port PoE standard/class.</t>
        </is>
      </c>
      <c r="F6" s="32" t="n"/>
      <c r="G6" s="32" t="n"/>
      <c r="H6" s="33" t="n"/>
    </row>
    <row r="7" ht="78" customHeight="1" s="26">
      <c r="A7" s="31" t="inlineStr">
        <is>
          <t>20% PoE headroom</t>
        </is>
      </c>
      <c r="B7" s="31" t="inlineStr">
        <is>
          <t>Default editable headroom is 20%.</t>
        </is>
      </c>
      <c r="C7" s="31" t="inlineStr">
        <is>
          <t>2Labs planning assumption</t>
        </is>
      </c>
      <c r="D7" s="31" t="n"/>
      <c r="E7" s="31" t="inlineStr">
        <is>
          <t>Not a Ubiquiti requirement. Change it to match risk tolerance, startup behavior, future plans, and engineering guidance.</t>
        </is>
      </c>
      <c r="F7" s="32" t="n"/>
      <c r="G7" s="32" t="n"/>
      <c r="H7" s="33" t="n"/>
    </row>
    <row r="8" ht="78" customHeight="1" s="26">
      <c r="A8" s="31" t="inlineStr">
        <is>
          <t>Protect recording</t>
        </is>
      </c>
      <c r="B8" s="31" t="inlineStr">
        <is>
          <t>GB/day = cameras × Mbps ÷ 8 × 3,600 × scheduled hours/day × event factor ÷ 1,000.</t>
        </is>
      </c>
      <c r="C8" s="31" t="inlineStr">
        <is>
          <t>Workbook estimate + Ubiquiti Help Center</t>
        </is>
      </c>
      <c r="D8" s="52" t="inlineStr">
        <is>
          <t>https://help.ui.com/hc/en-us/articles/29393161732119-Managing-Storage-and-Retention-in-UniFi-Protect</t>
        </is>
      </c>
      <c r="E8" s="31" t="inlineStr">
        <is>
          <t>Uses decimal GB/TB and an average bitrate. Validate with current Protect tools and observed data; enhanced retention and camera settings can change results.</t>
        </is>
      </c>
      <c r="F8" s="32" t="n"/>
      <c r="G8" s="32" t="n"/>
      <c r="H8" s="33" t="n"/>
    </row>
    <row r="9" ht="78" customHeight="1" s="26">
      <c r="A9" s="31" t="inlineStr">
        <is>
          <t>RAID / usable storage</t>
        </is>
      </c>
      <c r="B9" s="31" t="inlineStr">
        <is>
          <t>Required raw TB = required usable TB ÷ entered usable fraction.</t>
        </is>
      </c>
      <c r="C9" s="31" t="inlineStr">
        <is>
          <t>Ubiquiti Help Center</t>
        </is>
      </c>
      <c r="D9" s="52" t="inlineStr">
        <is>
          <t>https://help.ui.com/hc/en-us/articles/12395353544727</t>
        </is>
      </c>
      <c r="E9" s="31" t="inlineStr">
        <is>
          <t>Usable fraction depends on appliance, drive count/size, and storage-protection mode. RAID improves availability but is not a backup.</t>
        </is>
      </c>
      <c r="F9" s="32" t="n"/>
      <c r="G9" s="32" t="n"/>
      <c r="H9" s="33" t="n"/>
    </row>
    <row r="10" ht="78" customHeight="1" s="26">
      <c r="A10" s="31" t="inlineStr">
        <is>
          <t>Protect recording modes</t>
        </is>
      </c>
      <c r="B10" s="31" t="inlineStr">
        <is>
          <t>User enters scheduled hours and event-recording factor; 100% represents continuous recording during scheduled hours.</t>
        </is>
      </c>
      <c r="C10" s="31" t="inlineStr">
        <is>
          <t>Ubiquiti Help Center</t>
        </is>
      </c>
      <c r="D10" s="52" t="inlineStr">
        <is>
          <t>https://help.ui.com/hc/en-us/articles/27723320017815-UniFi-Protect-Recording-Modes-Schedules</t>
        </is>
      </c>
      <c r="E10" s="31" t="inlineStr">
        <is>
          <t>Event activity varies. Use observed or conservative factors; critical footage may need export/archive.</t>
        </is>
      </c>
      <c r="F10" s="32" t="n"/>
      <c r="G10" s="32" t="n"/>
      <c r="H10" s="33" t="n"/>
    </row>
    <row r="11" ht="78" customHeight="1" s="26">
      <c r="A11" s="31" t="inlineStr">
        <is>
          <t>UniFi Access hub selection</t>
        </is>
      </c>
      <c r="B11" s="31" t="inlineStr">
        <is>
          <t>Quantities and unit allowances are explicit user inputs.</t>
        </is>
      </c>
      <c r="C11" s="31" t="inlineStr">
        <is>
          <t>Ubiquiti Help Center</t>
        </is>
      </c>
      <c r="D11" s="52" t="inlineStr">
        <is>
          <t>https://help.ui.com/hc/en-us/articles/23964054398871-Choosing-a-UniFi-Access-Control-Hub</t>
        </is>
      </c>
      <c r="E11" s="31" t="inlineStr">
        <is>
          <t>Confirm hub power method, reader support, cable distance, and model compatibility.</t>
        </is>
      </c>
      <c r="F11" s="32" t="n"/>
      <c r="G11" s="32" t="n"/>
      <c r="H11" s="33" t="n"/>
    </row>
    <row r="12" ht="78" customHeight="1" s="26">
      <c r="A12" s="31" t="inlineStr">
        <is>
          <t>Door egress / life safety</t>
        </is>
      </c>
      <c r="B12" s="31" t="inlineStr">
        <is>
          <t>Separate allowance is included for life-safety, fire interface, permits, and inspections.</t>
        </is>
      </c>
      <c r="C12" s="31" t="inlineStr">
        <is>
          <t>Ubiquiti Help Center</t>
        </is>
      </c>
      <c r="D12" s="52" t="inlineStr">
        <is>
          <t>https://help.ui.com/hc/en-us/articles/25769197902615-Wiring-Exit-and-Entry-Request-Devices-to-the-UniFi-Access-Control-Hub</t>
        </is>
      </c>
      <c r="E12" s="31" t="inlineStr">
        <is>
          <t>Manufacturer guidance does not replace adopted codes or authority-having-jurisdiction requirements. Use qualified installers/designers.</t>
        </is>
      </c>
      <c r="F12" s="32" t="n"/>
      <c r="G12" s="32" t="n"/>
      <c r="H12" s="33" t="n"/>
    </row>
    <row r="13" ht="78" customHeight="1" s="26">
      <c r="A13" s="31" t="inlineStr">
        <is>
          <t>UL 294 / Access</t>
        </is>
      </c>
      <c r="B13" s="31" t="inlineStr">
        <is>
          <t>Workbook asks for qualified review rather than assuming compliance from product selection alone.</t>
        </is>
      </c>
      <c r="C13" s="31" t="inlineStr">
        <is>
          <t>Ubiquiti Help Center</t>
        </is>
      </c>
      <c r="D13" s="52" t="inlineStr">
        <is>
          <t>https://help.ui.com/hc/en-us/articles/24999589457175-Secure-Reliable-and-UL-294-Compliant-Door-Access-Control-with-UniFi-Access</t>
        </is>
      </c>
      <c r="E13" s="31" t="inlineStr">
        <is>
          <t>Compliance depends on the complete listed installation, power, locking hardware, wiring, and local requirements.</t>
        </is>
      </c>
      <c r="F13" s="32" t="n"/>
      <c r="G13" s="32" t="n"/>
      <c r="H13" s="33" t="n"/>
    </row>
    <row r="14" ht="78" customHeight="1" s="26">
      <c r="A14" s="31" t="inlineStr">
        <is>
          <t>Decision checklist</t>
        </is>
      </c>
      <c r="B14" s="31" t="inlineStr">
        <is>
          <t>Unknown responses produce 'More information needed'; Yes/No counts are descriptive and do not generate a vendor score.</t>
        </is>
      </c>
      <c r="C14" s="31" t="inlineStr">
        <is>
          <t>Workbook design</t>
        </is>
      </c>
      <c r="D14" s="31" t="n"/>
      <c r="E14" s="31" t="inlineStr">
        <is>
          <t>A business decision should consider risk, support capacity, alternatives, service availability, and site-specific requirements.</t>
        </is>
      </c>
      <c r="F14" s="32" t="n"/>
      <c r="G14" s="32" t="n"/>
      <c r="H14" s="33" t="n"/>
    </row>
    <row r="16" ht="21.75" customHeight="1" s="26">
      <c r="A16" s="29" t="inlineStr">
        <is>
          <t>General limitations</t>
        </is>
      </c>
    </row>
    <row r="17" ht="36" customHeight="1" s="26">
      <c r="A17" s="39" t="inlineStr">
        <is>
          <t>This workbook is a planning aid, not a binding quote, bill of materials, construction document, code analysis, legal opinion, cybersecurity assessment, or engineering design.</t>
        </is>
      </c>
      <c r="B17" s="32" t="n"/>
      <c r="C17" s="32" t="n"/>
      <c r="D17" s="32" t="n"/>
      <c r="E17" s="32" t="n"/>
      <c r="F17" s="32" t="n"/>
      <c r="G17" s="32" t="n"/>
      <c r="H17" s="32" t="n"/>
    </row>
    <row r="18" ht="36" customHeight="1" s="26">
      <c r="A18" s="39" t="inlineStr">
        <is>
          <t>Hardware availability, features, licensing, firmware behavior, and prices can change. Re-check official documentation and written vendor proposals at decision time.</t>
        </is>
      </c>
      <c r="B18" s="32" t="n"/>
      <c r="C18" s="32" t="n"/>
      <c r="D18" s="32" t="n"/>
      <c r="E18" s="32" t="n"/>
      <c r="F18" s="32" t="n"/>
      <c r="G18" s="32" t="n"/>
      <c r="H18" s="32" t="n"/>
    </row>
    <row r="19" ht="36" customHeight="1" s="26">
      <c r="A19" s="39" t="inlineStr">
        <is>
          <t>Rural sites may have internet, power, travel-time, and replacement-part constraints that deserve explicit contingency planning.</t>
        </is>
      </c>
      <c r="B19" s="32" t="n"/>
      <c r="C19" s="32" t="n"/>
      <c r="D19" s="32" t="n"/>
      <c r="E19" s="32" t="n"/>
      <c r="F19" s="32" t="n"/>
      <c r="G19" s="32" t="n"/>
      <c r="H19" s="32" t="n"/>
    </row>
    <row r="21" ht="33.75" customHeight="1" s="26">
      <c r="A21" s="37" t="inlineStr">
        <is>
          <t>Planning aid only — not a quote, engineering design, code review, or guarantee. Confirm current specifications, pricing, licensing, electrical/low-voltage requirements, permits, and life-safety requirements with qualified parties.</t>
        </is>
      </c>
    </row>
  </sheetData>
  <mergeCells count="17">
    <mergeCell ref="E14:H14"/>
    <mergeCell ref="A18:H18"/>
    <mergeCell ref="A21:H21"/>
    <mergeCell ref="E9:H9"/>
    <mergeCell ref="E13:H13"/>
    <mergeCell ref="E8:H8"/>
    <mergeCell ref="A2:H2"/>
    <mergeCell ref="E12:H12"/>
    <mergeCell ref="A16:H16"/>
    <mergeCell ref="E6:H6"/>
    <mergeCell ref="A19:H19"/>
    <mergeCell ref="E7:H7"/>
    <mergeCell ref="A1:H1"/>
    <mergeCell ref="E11:H11"/>
    <mergeCell ref="E10:H10"/>
    <mergeCell ref="E5:H5"/>
    <mergeCell ref="A17:H17"/>
  </mergeCells>
  <hyperlinks>
    <hyperlink xmlns:r="http://schemas.openxmlformats.org/officeDocument/2006/relationships" ref="D6" display="https://help.ui.com/hc/en-us/articles/115000263008-PoE-Availability-and-Modes" r:id="rId1"/>
    <hyperlink xmlns:r="http://schemas.openxmlformats.org/officeDocument/2006/relationships" ref="D8" display="https://help.ui.com/hc/en-us/articles/29393161732119-Managing-Storage-and-Retention-in-UniFi-Protect" r:id="rId2"/>
    <hyperlink xmlns:r="http://schemas.openxmlformats.org/officeDocument/2006/relationships" ref="D9" display="https://help.ui.com/hc/en-us/articles/12395353544727" r:id="rId3"/>
    <hyperlink xmlns:r="http://schemas.openxmlformats.org/officeDocument/2006/relationships" ref="D10" display="https://help.ui.com/hc/en-us/articles/27723320017815-UniFi-Protect-Recording-Modes-Schedules" r:id="rId4"/>
    <hyperlink xmlns:r="http://schemas.openxmlformats.org/officeDocument/2006/relationships" ref="D11" display="https://help.ui.com/hc/en-us/articles/23964054398871-Choosing-a-UniFi-Access-Control-Hub" r:id="rId5"/>
    <hyperlink xmlns:r="http://schemas.openxmlformats.org/officeDocument/2006/relationships" ref="D12" display="https://help.ui.com/hc/en-us/articles/25769197902615-Wiring-Exit-and-Entry-Request-Devices-to-the-UniFi-Access-Control-Hub" r:id="rId6"/>
    <hyperlink xmlns:r="http://schemas.openxmlformats.org/officeDocument/2006/relationships" ref="D13" display="https://help.ui.com/hc/en-us/articles/24999589457175-Secure-Reliable-and-UL-294-Compliant-Door-Access-Control-with-UniFi-Access" r:id="rId7"/>
  </hyperlinks>
  <printOptions horizontalCentered="1" verticalCentered="0" headings="0" gridLines="0" gridLinesSet="1"/>
  <pageMargins left="0.25" right="0.25" top="0.35" bottom="0.35" header="0.15" footer="0.15"/>
  <pageSetup orientation="landscape" paperSize="1" scale="100" fitToHeight="1" fitToWidth="1" pageOrder="downThenOver" blackAndWhite="0" draft="0" horizontalDpi="300" verticalDpi="300" copies="1"/>
  <headerFooter differentOddEven="0" differentFirst="0">
    <oddHeader/>
    <oddFooter>&amp;C2Labs UniFi Planning Workbook | Planning aid only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2026-10-07T15:53:44Z</dcterms:created>
  <dcterms:modified xmlns:dcterms="http://purl.org/dc/terms/" xmlns:xsi="http://www.w3.org/2001/XMLSchema-instance" xsi:type="dcterms:W3CDTF">2026-10-07T15:59:39Z</dcterms:modified>
  <cp:revision>0</cp:revision>
</cp:coreProperties>
</file>